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WdojYMG71Q01yClEPH11EvEswxjq8dtwL1WFltIWerQ42lA7nxsocs5n+ywq2KOGURgOYanRELfp8OmorHKI9g==" workbookSaltValue="Y730r3KWY1wWr4339FP/rg==" workbookSpinCount="100000" lockStructure="1"/>
  <bookViews>
    <workbookView xWindow="0" yWindow="0" windowWidth="22260" windowHeight="12650"/>
  </bookViews>
  <sheets>
    <sheet name="高効率給湯器" sheetId="1" r:id="rId1"/>
    <sheet name="試算" sheetId="10" state="hidden" r:id="rId2"/>
    <sheet name="リスト" sheetId="4" state="hidden" r:id="rId3"/>
    <sheet name="電気温水器" sheetId="2" state="hidden" r:id="rId4"/>
    <sheet name="ガス給湯器都市ガス" sheetId="3" state="hidden" r:id="rId5"/>
    <sheet name="ガス給湯器LPガス" sheetId="6" state="hidden" r:id="rId6"/>
    <sheet name="エコジョーズ都市ガス" sheetId="7" state="hidden" r:id="rId7"/>
    <sheet name="エコジョーズLPガス" sheetId="8" state="hidden" r:id="rId8"/>
    <sheet name="エコキュート" sheetId="9" state="hidden" r:id="rId9"/>
  </sheets>
  <definedNames>
    <definedName name="_xlnm.Print_Area" localSheetId="0">高効率給湯器!$A$1:$AA$30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1" i="4" s="1"/>
  <c r="H13" i="4" s="1"/>
  <c r="D22" i="10" l="1"/>
  <c r="D6" i="10"/>
  <c r="F18" i="10" s="1"/>
  <c r="D5" i="10"/>
  <c r="D4" i="10"/>
  <c r="D14" i="10" s="1"/>
  <c r="I14" i="10" s="1"/>
  <c r="D25" i="9"/>
  <c r="D23" i="9"/>
  <c r="D6" i="9"/>
  <c r="F20" i="9" s="1"/>
  <c r="D5" i="9"/>
  <c r="F17" i="9" s="1"/>
  <c r="D4" i="9"/>
  <c r="D14" i="9" s="1"/>
  <c r="I14" i="9" s="1"/>
  <c r="D26" i="8"/>
  <c r="D24" i="8"/>
  <c r="D18" i="8"/>
  <c r="D6" i="8"/>
  <c r="F21" i="8" s="1"/>
  <c r="D5" i="8"/>
  <c r="F18" i="8" s="1"/>
  <c r="D4" i="8"/>
  <c r="D15" i="8" s="1"/>
  <c r="I15" i="8" s="1"/>
  <c r="D26" i="7"/>
  <c r="D24" i="7"/>
  <c r="D18" i="7"/>
  <c r="D6" i="7"/>
  <c r="F21" i="7" s="1"/>
  <c r="D5" i="7"/>
  <c r="F18" i="7" s="1"/>
  <c r="D4" i="7"/>
  <c r="D15" i="7" s="1"/>
  <c r="I15" i="7" s="1"/>
  <c r="B18" i="10" l="1"/>
  <c r="I18" i="10" s="1"/>
  <c r="B22" i="10" s="1"/>
  <c r="F22" i="10" s="1"/>
  <c r="H29" i="1" s="1"/>
  <c r="B20" i="9"/>
  <c r="I20" i="9" s="1"/>
  <c r="B25" i="9" s="1"/>
  <c r="F25" i="9" s="1"/>
  <c r="B17" i="9"/>
  <c r="I17" i="9" s="1"/>
  <c r="B23" i="9" s="1"/>
  <c r="F23" i="9" s="1"/>
  <c r="B18" i="8"/>
  <c r="I18" i="8" s="1"/>
  <c r="B24" i="8" s="1"/>
  <c r="F24" i="8" s="1"/>
  <c r="B21" i="8"/>
  <c r="I21" i="8" s="1"/>
  <c r="B26" i="8" s="1"/>
  <c r="F26" i="8" s="1"/>
  <c r="B21" i="7"/>
  <c r="I21" i="7" s="1"/>
  <c r="B26" i="7" s="1"/>
  <c r="F26" i="7" s="1"/>
  <c r="B18" i="7"/>
  <c r="I18" i="7" s="1"/>
  <c r="B24" i="7" s="1"/>
  <c r="F24" i="7" s="1"/>
  <c r="B28" i="9" l="1"/>
  <c r="B29" i="7"/>
  <c r="B29" i="8"/>
  <c r="D26" i="6" l="1"/>
  <c r="D24" i="6"/>
  <c r="D18" i="6"/>
  <c r="D6" i="6"/>
  <c r="F21" i="6" s="1"/>
  <c r="D5" i="6"/>
  <c r="F18" i="6" s="1"/>
  <c r="D4" i="6"/>
  <c r="D15" i="6" s="1"/>
  <c r="I15" i="6" s="1"/>
  <c r="B18" i="6" l="1"/>
  <c r="I18" i="6" s="1"/>
  <c r="B24" i="6" s="1"/>
  <c r="F24" i="6" s="1"/>
  <c r="B21" i="6"/>
  <c r="I21" i="6" s="1"/>
  <c r="B26" i="6" s="1"/>
  <c r="F26" i="6" s="1"/>
  <c r="D24" i="3"/>
  <c r="D18" i="3"/>
  <c r="B29" i="6" l="1"/>
  <c r="D26" i="3"/>
  <c r="D6" i="3"/>
  <c r="F21" i="3" s="1"/>
  <c r="D5" i="3"/>
  <c r="F18" i="3" s="1"/>
  <c r="D4" i="3"/>
  <c r="D15" i="3" s="1"/>
  <c r="I15" i="3" s="1"/>
  <c r="D6" i="2"/>
  <c r="B18" i="3" l="1"/>
  <c r="I18" i="3" s="1"/>
  <c r="B24" i="3" s="1"/>
  <c r="F24" i="3" s="1"/>
  <c r="B21" i="3"/>
  <c r="I21" i="3" s="1"/>
  <c r="B26" i="3" s="1"/>
  <c r="F26" i="3" s="1"/>
  <c r="B29" i="3" l="1"/>
  <c r="D25" i="2"/>
  <c r="D23" i="2"/>
  <c r="F20" i="2"/>
  <c r="D5" i="2"/>
  <c r="F17" i="2" s="1"/>
  <c r="D4" i="2"/>
  <c r="D14" i="2" s="1"/>
  <c r="I14" i="2" s="1"/>
  <c r="B20" i="2" s="1"/>
  <c r="I20" i="2" l="1"/>
  <c r="B25" i="2" s="1"/>
  <c r="F25" i="2" s="1"/>
  <c r="B17" i="2"/>
  <c r="I17" i="2" s="1"/>
  <c r="B23" i="2" s="1"/>
  <c r="F23" i="2" s="1"/>
  <c r="H4" i="4" s="1"/>
  <c r="H27" i="1" s="1"/>
  <c r="B28" i="2" l="1"/>
  <c r="T27" i="1"/>
  <c r="T29" i="1" s="1"/>
</calcChain>
</file>

<file path=xl/sharedStrings.xml><?xml version="1.0" encoding="utf-8"?>
<sst xmlns="http://schemas.openxmlformats.org/spreadsheetml/2006/main" count="338" uniqueCount="83">
  <si>
    <t>高効率給湯器</t>
  </si>
  <si>
    <t>設置場所</t>
    <rPh sb="0" eb="2">
      <t>セッチ</t>
    </rPh>
    <rPh sb="2" eb="4">
      <t>バショ</t>
    </rPh>
    <phoneticPr fontId="4"/>
  </si>
  <si>
    <t>枚方市</t>
    <rPh sb="0" eb="2">
      <t>ヒラカタ</t>
    </rPh>
    <rPh sb="2" eb="3">
      <t>シ</t>
    </rPh>
    <phoneticPr fontId="5"/>
  </si>
  <si>
    <t>申込者名</t>
    <rPh sb="0" eb="2">
      <t>モウシコミ</t>
    </rPh>
    <rPh sb="2" eb="3">
      <t>シャ</t>
    </rPh>
    <rPh sb="3" eb="4">
      <t>メイ</t>
    </rPh>
    <phoneticPr fontId="4"/>
  </si>
  <si>
    <t>【今お使いの給湯器】</t>
    <rPh sb="1" eb="2">
      <t>イマ</t>
    </rPh>
    <rPh sb="3" eb="4">
      <t>ツカ</t>
    </rPh>
    <rPh sb="6" eb="9">
      <t>キュウトウキ</t>
    </rPh>
    <phoneticPr fontId="5"/>
  </si>
  <si>
    <t>設備区分</t>
    <rPh sb="0" eb="2">
      <t>セツビ</t>
    </rPh>
    <rPh sb="2" eb="4">
      <t>クブン</t>
    </rPh>
    <phoneticPr fontId="5"/>
  </si>
  <si>
    <t>給湯器の種類
（選択式）</t>
    <rPh sb="0" eb="3">
      <t>キュウトウキ</t>
    </rPh>
    <rPh sb="4" eb="6">
      <t>シュルイ</t>
    </rPh>
    <rPh sb="8" eb="11">
      <t>センタクシキ</t>
    </rPh>
    <phoneticPr fontId="5"/>
  </si>
  <si>
    <t>メーカー名</t>
    <rPh sb="4" eb="5">
      <t>メイ</t>
    </rPh>
    <phoneticPr fontId="5"/>
  </si>
  <si>
    <t>型番</t>
    <rPh sb="0" eb="2">
      <t>カタバン</t>
    </rPh>
    <phoneticPr fontId="5"/>
  </si>
  <si>
    <t>ご家庭の１日あたりの給湯量</t>
    <rPh sb="1" eb="3">
      <t>カテイ</t>
    </rPh>
    <rPh sb="5" eb="6">
      <t>ヒ</t>
    </rPh>
    <phoneticPr fontId="5"/>
  </si>
  <si>
    <t>熱効率/エネルギー消費効率</t>
    <phoneticPr fontId="5"/>
  </si>
  <si>
    <t>％</t>
    <phoneticPr fontId="2"/>
  </si>
  <si>
    <t>Ｌ/日</t>
    <rPh sb="2" eb="3">
      <t>ニチ</t>
    </rPh>
    <phoneticPr fontId="2"/>
  </si>
  <si>
    <t>【ご購入予定の給湯器】</t>
    <rPh sb="2" eb="4">
      <t>コウニュウ</t>
    </rPh>
    <rPh sb="4" eb="6">
      <t>ヨテイ</t>
    </rPh>
    <rPh sb="7" eb="10">
      <t>キュウトウキ</t>
    </rPh>
    <phoneticPr fontId="5"/>
  </si>
  <si>
    <t>給湯器の種類</t>
    <rPh sb="0" eb="3">
      <t>キュウトウキ</t>
    </rPh>
    <rPh sb="4" eb="6">
      <t>シュルイ</t>
    </rPh>
    <phoneticPr fontId="5"/>
  </si>
  <si>
    <t>エコキュート</t>
    <phoneticPr fontId="2"/>
  </si>
  <si>
    <t>今お使いの給湯器
のCO2排出量</t>
    <rPh sb="13" eb="16">
      <t>ハイシュツリョウ</t>
    </rPh>
    <phoneticPr fontId="5"/>
  </si>
  <si>
    <t>ご購入予定の給湯器
のCO2排出量</t>
    <phoneticPr fontId="5"/>
  </si>
  <si>
    <t>電気温水器</t>
    <rPh sb="0" eb="2">
      <t>デンキ</t>
    </rPh>
    <rPh sb="2" eb="5">
      <t>オンスイキ</t>
    </rPh>
    <phoneticPr fontId="2"/>
  </si>
  <si>
    <t>ご家庭の１日あたりの給湯量</t>
    <rPh sb="1" eb="3">
      <t>カテイ</t>
    </rPh>
    <rPh sb="5" eb="6">
      <t>ヒ</t>
    </rPh>
    <phoneticPr fontId="1"/>
  </si>
  <si>
    <t>熱効率</t>
    <rPh sb="0" eb="1">
      <t>ネツ</t>
    </rPh>
    <rPh sb="1" eb="3">
      <t>コウリツ</t>
    </rPh>
    <phoneticPr fontId="1"/>
  </si>
  <si>
    <t>エコキュート</t>
  </si>
  <si>
    <t>年間給湯効率</t>
    <rPh sb="0" eb="2">
      <t>ネンカン</t>
    </rPh>
    <rPh sb="2" eb="4">
      <t>キュウトウ</t>
    </rPh>
    <rPh sb="4" eb="6">
      <t>コウリツ</t>
    </rPh>
    <phoneticPr fontId="1"/>
  </si>
  <si>
    <t>１kwh=</t>
  </si>
  <si>
    <t>排出係数</t>
    <rPh sb="0" eb="2">
      <t>ハイシュツ</t>
    </rPh>
    <rPh sb="2" eb="4">
      <t>ケイスウ</t>
    </rPh>
    <phoneticPr fontId="1"/>
  </si>
  <si>
    <t>（電力）</t>
    <rPh sb="1" eb="3">
      <t>デンリョク</t>
    </rPh>
    <phoneticPr fontId="1"/>
  </si>
  <si>
    <t>（都市ガス）</t>
    <rPh sb="1" eb="3">
      <t>トシ</t>
    </rPh>
    <phoneticPr fontId="1"/>
  </si>
  <si>
    <t>電気温水器</t>
    <rPh sb="0" eb="2">
      <t>デンキ</t>
    </rPh>
    <rPh sb="2" eb="5">
      <t>オンスイキ</t>
    </rPh>
    <phoneticPr fontId="1"/>
  </si>
  <si>
    <t>%</t>
    <phoneticPr fontId="2"/>
  </si>
  <si>
    <t>kcal</t>
    <phoneticPr fontId="5"/>
  </si>
  <si>
    <t>kgCO2/kwh</t>
    <phoneticPr fontId="5"/>
  </si>
  <si>
    <t>【前提】</t>
    <rPh sb="1" eb="3">
      <t>ゼンテイ</t>
    </rPh>
    <phoneticPr fontId="2"/>
  </si>
  <si>
    <t>１㍑の水を１℃上昇させるのに必要な熱量=1kcal</t>
    <rPh sb="3" eb="4">
      <t>ミズ</t>
    </rPh>
    <rPh sb="7" eb="9">
      <t>ジョウショウ</t>
    </rPh>
    <rPh sb="14" eb="16">
      <t>ヒツヨウ</t>
    </rPh>
    <rPh sb="17" eb="19">
      <t>ネツリョウ</t>
    </rPh>
    <phoneticPr fontId="5"/>
  </si>
  <si>
    <t>２５℃：水（１５℃）を４０℃に沸かすとした場合</t>
    <rPh sb="4" eb="5">
      <t>ミズ</t>
    </rPh>
    <rPh sb="15" eb="16">
      <t>ワ</t>
    </rPh>
    <rPh sb="21" eb="23">
      <t>バアイ</t>
    </rPh>
    <phoneticPr fontId="5"/>
  </si>
  <si>
    <t>℃×</t>
    <phoneticPr fontId="5"/>
  </si>
  <si>
    <t>Ｌ×</t>
    <phoneticPr fontId="5"/>
  </si>
  <si>
    <t>日×１kcal/ℓ＝</t>
    <rPh sb="0" eb="1">
      <t>ヒ</t>
    </rPh>
    <phoneticPr fontId="5"/>
  </si>
  <si>
    <t>kcal／（</t>
    <phoneticPr fontId="5"/>
  </si>
  <si>
    <t>kcal/ｋｗｈ×</t>
    <phoneticPr fontId="5"/>
  </si>
  <si>
    <t>kwh</t>
    <phoneticPr fontId="5"/>
  </si>
  <si>
    <t>（熱効率））＝</t>
    <rPh sb="1" eb="2">
      <t>ネツ</t>
    </rPh>
    <rPh sb="2" eb="4">
      <t>コウリツ</t>
    </rPh>
    <phoneticPr fontId="5"/>
  </si>
  <si>
    <t>①電気温水器の燃料消費量</t>
    <rPh sb="1" eb="3">
      <t>デンキ</t>
    </rPh>
    <rPh sb="3" eb="6">
      <t>オンスイキ</t>
    </rPh>
    <rPh sb="7" eb="9">
      <t>ネンリョウ</t>
    </rPh>
    <rPh sb="9" eb="12">
      <t>ショウヒリョウ</t>
    </rPh>
    <phoneticPr fontId="5"/>
  </si>
  <si>
    <t>②エコキュートの燃料消費量</t>
    <rPh sb="8" eb="10">
      <t>ネンリョウ</t>
    </rPh>
    <rPh sb="10" eb="13">
      <t>ショウヒリョウ</t>
    </rPh>
    <phoneticPr fontId="5"/>
  </si>
  <si>
    <t>③CO2排出量</t>
    <rPh sb="4" eb="6">
      <t>ハイシュツ</t>
    </rPh>
    <rPh sb="6" eb="7">
      <t>リョウ</t>
    </rPh>
    <phoneticPr fontId="5"/>
  </si>
  <si>
    <t>交換前：</t>
    <rPh sb="0" eb="2">
      <t>コウカン</t>
    </rPh>
    <rPh sb="2" eb="3">
      <t>マエ</t>
    </rPh>
    <phoneticPr fontId="5"/>
  </si>
  <si>
    <t>交換後：</t>
    <rPh sb="0" eb="2">
      <t>コウカン</t>
    </rPh>
    <rPh sb="2" eb="3">
      <t>ゴ</t>
    </rPh>
    <phoneticPr fontId="5"/>
  </si>
  <si>
    <t>㎥×</t>
    <phoneticPr fontId="5"/>
  </si>
  <si>
    <t>ｋｗｈ×</t>
    <phoneticPr fontId="5"/>
  </si>
  <si>
    <t>kgCO2/kwh＝</t>
    <phoneticPr fontId="5"/>
  </si>
  <si>
    <t>kgCO2</t>
    <phoneticPr fontId="5"/>
  </si>
  <si>
    <t>④ＣＯ２削減率（ａ－ｂ）÷ａ</t>
    <rPh sb="4" eb="7">
      <t>サクゲンリツ</t>
    </rPh>
    <phoneticPr fontId="5"/>
  </si>
  <si>
    <t>a</t>
    <phoneticPr fontId="5"/>
  </si>
  <si>
    <t>b</t>
    <phoneticPr fontId="5"/>
  </si>
  <si>
    <t>ガス給湯器(都市ガス)</t>
  </si>
  <si>
    <t>年間</t>
    <rPh sb="0" eb="2">
      <t>ネンカン</t>
    </rPh>
    <phoneticPr fontId="5"/>
  </si>
  <si>
    <t>kg‐CO2</t>
    <phoneticPr fontId="5"/>
  </si>
  <si>
    <t>省ＣＯ２効果</t>
    <phoneticPr fontId="5"/>
  </si>
  <si>
    <t>申請可否</t>
    <rPh sb="0" eb="2">
      <t>シンセイ</t>
    </rPh>
    <rPh sb="2" eb="4">
      <t>カヒ</t>
    </rPh>
    <phoneticPr fontId="2"/>
  </si>
  <si>
    <t>①ガス給湯器（都市ガス）の燃料消費量</t>
    <rPh sb="3" eb="6">
      <t>キュウトウキ</t>
    </rPh>
    <rPh sb="7" eb="9">
      <t>トシ</t>
    </rPh>
    <rPh sb="13" eb="15">
      <t>ネンリョウ</t>
    </rPh>
    <rPh sb="15" eb="18">
      <t>ショウヒリョウ</t>
    </rPh>
    <phoneticPr fontId="5"/>
  </si>
  <si>
    <t>熱量</t>
    <rPh sb="0" eb="2">
      <t>ネツリョウ</t>
    </rPh>
    <phoneticPr fontId="5"/>
  </si>
  <si>
    <t>都市ガス</t>
    <rPh sb="0" eb="2">
      <t>トシ</t>
    </rPh>
    <phoneticPr fontId="5"/>
  </si>
  <si>
    <t>kcal/㎥</t>
    <phoneticPr fontId="5"/>
  </si>
  <si>
    <t>kgCO2/㎥</t>
    <phoneticPr fontId="5"/>
  </si>
  <si>
    <t>kcal/㎥×</t>
    <phoneticPr fontId="5"/>
  </si>
  <si>
    <t>（熱効率））＝</t>
    <rPh sb="1" eb="4">
      <t>ネツコウリツ</t>
    </rPh>
    <phoneticPr fontId="5"/>
  </si>
  <si>
    <t>㎥</t>
    <phoneticPr fontId="5"/>
  </si>
  <si>
    <t>LPガス</t>
    <phoneticPr fontId="5"/>
  </si>
  <si>
    <t>ガス給湯器(LPガス)</t>
    <phoneticPr fontId="2"/>
  </si>
  <si>
    <t>（LPガス）</t>
    <phoneticPr fontId="1"/>
  </si>
  <si>
    <t>エコジョーズ(都市ガス)</t>
    <phoneticPr fontId="2"/>
  </si>
  <si>
    <t>①ガス給湯器（LPガス）の燃料消費量</t>
    <rPh sb="3" eb="6">
      <t>キュウトウキ</t>
    </rPh>
    <rPh sb="13" eb="15">
      <t>ネンリョウ</t>
    </rPh>
    <rPh sb="15" eb="18">
      <t>ショウヒリョウ</t>
    </rPh>
    <phoneticPr fontId="5"/>
  </si>
  <si>
    <t>エコジョーズ（都市ガス）</t>
    <phoneticPr fontId="2"/>
  </si>
  <si>
    <t>エコジョーズ（LPガス）</t>
    <phoneticPr fontId="2"/>
  </si>
  <si>
    <t>①エコキュート（既設）の燃料消費量</t>
    <rPh sb="8" eb="10">
      <t>キセツ</t>
    </rPh>
    <rPh sb="12" eb="14">
      <t>ネンリョウ</t>
    </rPh>
    <rPh sb="14" eb="17">
      <t>ショウヒリョウ</t>
    </rPh>
    <phoneticPr fontId="5"/>
  </si>
  <si>
    <t>エコキュート（既設）</t>
    <rPh sb="7" eb="9">
      <t>キセツ</t>
    </rPh>
    <phoneticPr fontId="2"/>
  </si>
  <si>
    <t>kwh×</t>
    <phoneticPr fontId="5"/>
  </si>
  <si>
    <t>エコキュート</t>
    <phoneticPr fontId="2"/>
  </si>
  <si>
    <t>新設エコキュート</t>
    <rPh sb="0" eb="2">
      <t>シンセツ</t>
    </rPh>
    <phoneticPr fontId="2"/>
  </si>
  <si>
    <t>新設の場合の既存（エコジョーズ（都市ガス）で設定）</t>
    <rPh sb="0" eb="2">
      <t>シンセツ</t>
    </rPh>
    <rPh sb="3" eb="5">
      <t>バアイ</t>
    </rPh>
    <rPh sb="6" eb="8">
      <t>キゾン</t>
    </rPh>
    <rPh sb="16" eb="18">
      <t>トシ</t>
    </rPh>
    <rPh sb="22" eb="24">
      <t>セッテイ</t>
    </rPh>
    <phoneticPr fontId="2"/>
  </si>
  <si>
    <t>【参考】令和７年度ひらかたゼロカーボン推進補助金　CO2算出シート</t>
    <rPh sb="4" eb="6">
      <t>れいわ</t>
    </rPh>
    <rPh sb="7" eb="9">
      <t>ねんど</t>
    </rPh>
    <phoneticPr fontId="0" type="Hiragana"/>
  </si>
  <si>
    <t>←設備区分　新築の場合　新設を選んでください
　　　　　　　　 買い替えの場合　更新を選んでください</t>
    <rPh sb="1" eb="3">
      <t>セツビ</t>
    </rPh>
    <rPh sb="3" eb="5">
      <t>クブン</t>
    </rPh>
    <rPh sb="6" eb="8">
      <t>シンチク</t>
    </rPh>
    <rPh sb="9" eb="11">
      <t>バアイ</t>
    </rPh>
    <rPh sb="12" eb="14">
      <t>シンセツ</t>
    </rPh>
    <rPh sb="15" eb="16">
      <t>エラ</t>
    </rPh>
    <rPh sb="32" eb="33">
      <t>カ</t>
    </rPh>
    <rPh sb="34" eb="35">
      <t>カ</t>
    </rPh>
    <rPh sb="40" eb="42">
      <t>コウシン</t>
    </rPh>
    <phoneticPr fontId="5"/>
  </si>
  <si>
    <t>←熱効率/エネルギー消費効率
　　エコキュートはカタログから「年間給湯保温効率」または「年間給湯効率」の数値を100倍した値を入力ください</t>
    <rPh sb="52" eb="54">
      <t>スウチ</t>
    </rPh>
    <rPh sb="58" eb="59">
      <t>バイ</t>
    </rPh>
    <rPh sb="61" eb="62">
      <t>アタイ</t>
    </rPh>
    <phoneticPr fontId="5"/>
  </si>
  <si>
    <t>例：年間給湯効率が3.5の場合は、「350」と入力</t>
    <rPh sb="0" eb="1">
      <t>レイ</t>
    </rPh>
    <rPh sb="2" eb="6">
      <t>ネンカンキュウトウ</t>
    </rPh>
    <rPh sb="6" eb="8">
      <t>コウリツ</t>
    </rPh>
    <rPh sb="13" eb="15">
      <t>バアイ</t>
    </rPh>
    <rPh sb="23" eb="25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</si>
</sst>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0.0_ "/>
    <numFmt numFmtId="178" formatCode="#,##0.0_ "/>
    <numFmt numFmtId="179" formatCode="0.000"/>
    <numFmt numFmtId="180" formatCode="0.0%"/>
    <numFmt numFmtId="181" formatCode="#,##0.0;[Red]\-#,##0.0"/>
  </numFmts>
  <fonts count="9" x14ac:knownFonts="1">
    <font>
      <sz val="11"/>
      <color theme="1"/>
      <name val="游ゴシック"/>
      <family val="2"/>
      <scheme val="minor"/>
    </font>
    <font>
      <b/>
      <sz val="11"/>
      <color theme="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3" fillId="4" borderId="6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/>
    <xf numFmtId="0" fontId="3" fillId="0" borderId="0" xfId="0" applyFont="1"/>
    <xf numFmtId="0" fontId="8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3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3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9" fontId="3" fillId="0" borderId="3" xfId="0" applyNumberFormat="1" applyFont="1" applyBorder="1"/>
    <xf numFmtId="180" fontId="6" fillId="5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0" fillId="0" borderId="0" xfId="0" applyBorder="1"/>
    <xf numFmtId="2" fontId="3" fillId="0" borderId="3" xfId="0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" fillId="4" borderId="18" xfId="0" applyFont="1" applyFill="1" applyBorder="1" applyAlignment="1" applyProtection="1">
      <alignment vertical="center"/>
      <protection hidden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8" xfId="0" applyBorder="1"/>
    <xf numFmtId="0" fontId="0" fillId="0" borderId="32" xfId="0" applyBorder="1"/>
    <xf numFmtId="0" fontId="0" fillId="0" borderId="30" xfId="0" applyBorder="1"/>
    <xf numFmtId="0" fontId="0" fillId="0" borderId="31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3" fillId="4" borderId="0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left" vertical="center" shrinkToFit="1"/>
      <protection locked="0"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locked="0"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1" xfId="0" applyFont="1" applyFill="1" applyBorder="1" applyAlignment="1" applyProtection="1">
      <alignment horizontal="left" vertical="center" shrinkToFit="1"/>
      <protection locked="0" hidden="1"/>
    </xf>
    <xf numFmtId="0" fontId="3" fillId="4" borderId="4" xfId="0" applyFont="1" applyFill="1" applyBorder="1" applyAlignment="1" applyProtection="1">
      <alignment horizontal="left" vertical="center" shrinkToFit="1"/>
      <protection locked="0" hidden="1"/>
    </xf>
    <xf numFmtId="0" fontId="3" fillId="4" borderId="5" xfId="0" applyFont="1" applyFill="1" applyBorder="1" applyAlignment="1" applyProtection="1">
      <alignment horizontal="left" vertical="center" shrinkToFit="1"/>
      <protection locked="0" hidden="1"/>
    </xf>
    <xf numFmtId="0" fontId="3" fillId="4" borderId="1" xfId="0" applyFont="1" applyFill="1" applyBorder="1" applyAlignment="1" applyProtection="1">
      <alignment horizontal="center" vertical="center" shrinkToFit="1"/>
      <protection hidden="1"/>
    </xf>
    <xf numFmtId="0" fontId="3" fillId="4" borderId="4" xfId="0" applyFont="1" applyFill="1" applyBorder="1" applyAlignment="1" applyProtection="1">
      <alignment horizontal="center" vertical="center" shrinkToFit="1"/>
      <protection hidden="1"/>
    </xf>
    <xf numFmtId="0" fontId="3" fillId="4" borderId="3" xfId="0" applyFont="1" applyFill="1" applyBorder="1" applyAlignment="1" applyProtection="1">
      <alignment horizontal="center" vertical="center" shrinkToFit="1"/>
      <protection locked="0" hidden="1"/>
    </xf>
    <xf numFmtId="0" fontId="3" fillId="7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 wrapText="1"/>
      <protection hidden="1"/>
    </xf>
    <xf numFmtId="0" fontId="3" fillId="6" borderId="13" xfId="0" applyFont="1" applyFill="1" applyBorder="1" applyAlignment="1" applyProtection="1">
      <alignment horizontal="center" vertical="center" wrapText="1"/>
      <protection hidden="1"/>
    </xf>
    <xf numFmtId="0" fontId="3" fillId="6" borderId="14" xfId="0" applyFont="1" applyFill="1" applyBorder="1" applyAlignment="1" applyProtection="1">
      <alignment horizontal="center" vertical="center" wrapText="1"/>
      <protection hidden="1"/>
    </xf>
    <xf numFmtId="0" fontId="3" fillId="3" borderId="39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7" borderId="13" xfId="0" applyFont="1" applyFill="1" applyBorder="1" applyAlignment="1" applyProtection="1">
      <alignment horizontal="center" vertical="center"/>
      <protection hidden="1"/>
    </xf>
    <xf numFmtId="0" fontId="3" fillId="7" borderId="14" xfId="0" applyFont="1" applyFill="1" applyBorder="1" applyAlignment="1" applyProtection="1">
      <alignment horizontal="center" vertical="center"/>
      <protection hidden="1"/>
    </xf>
    <xf numFmtId="0" fontId="3" fillId="4" borderId="33" xfId="0" applyFont="1" applyFill="1" applyBorder="1" applyAlignment="1" applyProtection="1">
      <alignment horizontal="left" vertical="center"/>
      <protection hidden="1"/>
    </xf>
    <xf numFmtId="0" fontId="3" fillId="4" borderId="34" xfId="0" applyFont="1" applyFill="1" applyBorder="1" applyAlignment="1" applyProtection="1">
      <alignment horizontal="left" vertical="center"/>
      <protection hidden="1"/>
    </xf>
    <xf numFmtId="0" fontId="3" fillId="3" borderId="39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horizontal="center" vertical="center"/>
    </xf>
    <xf numFmtId="179" fontId="6" fillId="0" borderId="10" xfId="2" applyNumberFormat="1" applyFont="1" applyBorder="1" applyAlignment="1">
      <alignment horizontal="center" vertical="center"/>
    </xf>
    <xf numFmtId="179" fontId="6" fillId="0" borderId="9" xfId="2" applyNumberFormat="1" applyFont="1" applyBorder="1" applyAlignment="1">
      <alignment horizontal="center" vertical="center"/>
    </xf>
    <xf numFmtId="179" fontId="6" fillId="0" borderId="12" xfId="2" applyNumberFormat="1" applyFont="1" applyBorder="1" applyAlignment="1">
      <alignment horizontal="center" vertical="center"/>
    </xf>
    <xf numFmtId="179" fontId="6" fillId="0" borderId="13" xfId="2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78" fontId="6" fillId="0" borderId="1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181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181" fontId="0" fillId="0" borderId="0" xfId="1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6"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30"/>
  <sheetViews>
    <sheetView showGridLines="0" tabSelected="1" view="pageBreakPreview" zoomScale="85" zoomScaleNormal="100" zoomScaleSheetLayoutView="85" workbookViewId="0">
      <selection activeCell="AC19" sqref="AC19:AS21"/>
    </sheetView>
  </sheetViews>
  <sheetFormatPr defaultRowHeight="18" x14ac:dyDescent="0.55000000000000004"/>
  <cols>
    <col min="1" max="45" width="3.08203125" customWidth="1"/>
  </cols>
  <sheetData>
    <row r="1" spans="2:58" x14ac:dyDescent="0.55000000000000004">
      <c r="B1" s="59" t="s">
        <v>79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58" x14ac:dyDescent="0.55000000000000004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2:58" x14ac:dyDescent="0.55000000000000004">
      <c r="B3" s="54" t="s">
        <v>3</v>
      </c>
      <c r="C3" s="54"/>
      <c r="D3" s="54"/>
      <c r="E3" s="54"/>
      <c r="F3" s="54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2:58" x14ac:dyDescent="0.55000000000000004">
      <c r="B4" s="54" t="s">
        <v>1</v>
      </c>
      <c r="C4" s="54"/>
      <c r="D4" s="54"/>
      <c r="E4" s="54"/>
      <c r="F4" s="54"/>
      <c r="G4" s="65" t="s">
        <v>2</v>
      </c>
      <c r="H4" s="66"/>
      <c r="I4" s="66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4"/>
    </row>
    <row r="5" spans="2:58" ht="18.5" thickBot="1" x14ac:dyDescent="0.6"/>
    <row r="6" spans="2:58" ht="18.5" thickTop="1" x14ac:dyDescent="0.55000000000000004">
      <c r="B6" s="1" t="s">
        <v>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8"/>
    </row>
    <row r="7" spans="2:58" x14ac:dyDescent="0.55000000000000004">
      <c r="B7" s="56" t="s">
        <v>5</v>
      </c>
      <c r="C7" s="54"/>
      <c r="D7" s="54"/>
      <c r="E7" s="54"/>
      <c r="F7" s="54"/>
      <c r="G7" s="57"/>
      <c r="H7" s="57"/>
      <c r="I7" s="57"/>
      <c r="J7" s="57"/>
      <c r="K7" s="57"/>
      <c r="L7" s="2"/>
      <c r="M7" s="2"/>
      <c r="N7" s="58" t="s">
        <v>6</v>
      </c>
      <c r="O7" s="54"/>
      <c r="P7" s="54"/>
      <c r="Q7" s="54"/>
      <c r="R7" s="54"/>
      <c r="S7" s="67"/>
      <c r="T7" s="67"/>
      <c r="U7" s="67"/>
      <c r="V7" s="67"/>
      <c r="W7" s="67"/>
      <c r="X7" s="26"/>
      <c r="Y7" s="26"/>
      <c r="Z7" s="26"/>
      <c r="AA7" s="39"/>
      <c r="AC7" s="98" t="s">
        <v>80</v>
      </c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2:58" x14ac:dyDescent="0.55000000000000004">
      <c r="B8" s="56"/>
      <c r="C8" s="54"/>
      <c r="D8" s="54"/>
      <c r="E8" s="54"/>
      <c r="F8" s="54"/>
      <c r="G8" s="57"/>
      <c r="H8" s="57"/>
      <c r="I8" s="57"/>
      <c r="J8" s="57"/>
      <c r="K8" s="57"/>
      <c r="L8" s="2"/>
      <c r="M8" s="2"/>
      <c r="N8" s="54"/>
      <c r="O8" s="54"/>
      <c r="P8" s="54"/>
      <c r="Q8" s="54"/>
      <c r="R8" s="54"/>
      <c r="S8" s="67"/>
      <c r="T8" s="67"/>
      <c r="U8" s="67"/>
      <c r="V8" s="67"/>
      <c r="W8" s="67"/>
      <c r="X8" s="26"/>
      <c r="Y8" s="26"/>
      <c r="Z8" s="26"/>
      <c r="AA8" s="39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</row>
    <row r="9" spans="2:58" x14ac:dyDescent="0.55000000000000004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26"/>
      <c r="Y9" s="26"/>
      <c r="Z9" s="26"/>
      <c r="AA9" s="39"/>
    </row>
    <row r="10" spans="2:58" x14ac:dyDescent="0.55000000000000004">
      <c r="B10" s="56" t="s">
        <v>7</v>
      </c>
      <c r="C10" s="54"/>
      <c r="D10" s="54"/>
      <c r="E10" s="54"/>
      <c r="F10" s="54"/>
      <c r="G10" s="55"/>
      <c r="H10" s="55"/>
      <c r="I10" s="55"/>
      <c r="J10" s="55"/>
      <c r="K10" s="55"/>
      <c r="L10" s="2"/>
      <c r="M10" s="2"/>
      <c r="N10" s="54" t="s">
        <v>8</v>
      </c>
      <c r="O10" s="54"/>
      <c r="P10" s="54"/>
      <c r="Q10" s="54"/>
      <c r="R10" s="54"/>
      <c r="S10" s="55"/>
      <c r="T10" s="55"/>
      <c r="U10" s="55"/>
      <c r="V10" s="55"/>
      <c r="W10" s="55"/>
      <c r="X10" s="26"/>
      <c r="Y10" s="26"/>
      <c r="Z10" s="26"/>
      <c r="AA10" s="39"/>
    </row>
    <row r="11" spans="2:58" x14ac:dyDescent="0.55000000000000004">
      <c r="B11" s="56"/>
      <c r="C11" s="54"/>
      <c r="D11" s="54"/>
      <c r="E11" s="54"/>
      <c r="F11" s="54"/>
      <c r="G11" s="55"/>
      <c r="H11" s="55"/>
      <c r="I11" s="55"/>
      <c r="J11" s="55"/>
      <c r="K11" s="55"/>
      <c r="L11" s="2"/>
      <c r="M11" s="2"/>
      <c r="N11" s="54"/>
      <c r="O11" s="54"/>
      <c r="P11" s="54"/>
      <c r="Q11" s="54"/>
      <c r="R11" s="54"/>
      <c r="S11" s="55"/>
      <c r="T11" s="55"/>
      <c r="U11" s="55"/>
      <c r="V11" s="55"/>
      <c r="W11" s="55"/>
      <c r="X11" s="26"/>
      <c r="Y11" s="26"/>
      <c r="Z11" s="26"/>
      <c r="AA11" s="39"/>
    </row>
    <row r="12" spans="2:58" x14ac:dyDescent="0.55000000000000004">
      <c r="B12" s="4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39"/>
    </row>
    <row r="13" spans="2:58" ht="18.75" customHeight="1" x14ac:dyDescent="0.55000000000000004">
      <c r="B13" s="69" t="s">
        <v>9</v>
      </c>
      <c r="C13" s="58"/>
      <c r="D13" s="58"/>
      <c r="E13" s="58"/>
      <c r="F13" s="58"/>
      <c r="G13" s="70"/>
      <c r="H13" s="70"/>
      <c r="I13" s="70"/>
      <c r="J13" s="70"/>
      <c r="K13" s="70"/>
      <c r="L13" s="52" t="s">
        <v>12</v>
      </c>
      <c r="M13" s="53"/>
      <c r="N13" s="58" t="s">
        <v>10</v>
      </c>
      <c r="O13" s="58"/>
      <c r="P13" s="58"/>
      <c r="Q13" s="58"/>
      <c r="R13" s="58"/>
      <c r="S13" s="70"/>
      <c r="T13" s="70"/>
      <c r="U13" s="70"/>
      <c r="V13" s="70"/>
      <c r="W13" s="70"/>
      <c r="X13" s="52" t="s">
        <v>11</v>
      </c>
      <c r="Y13" s="53"/>
      <c r="Z13" s="26"/>
      <c r="AA13" s="39"/>
      <c r="AC13" s="98" t="s">
        <v>81</v>
      </c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</row>
    <row r="14" spans="2:58" x14ac:dyDescent="0.55000000000000004">
      <c r="B14" s="69"/>
      <c r="C14" s="58"/>
      <c r="D14" s="58"/>
      <c r="E14" s="58"/>
      <c r="F14" s="58"/>
      <c r="G14" s="70"/>
      <c r="H14" s="70"/>
      <c r="I14" s="70"/>
      <c r="J14" s="70"/>
      <c r="K14" s="70"/>
      <c r="L14" s="52"/>
      <c r="M14" s="53"/>
      <c r="N14" s="58"/>
      <c r="O14" s="58"/>
      <c r="P14" s="58"/>
      <c r="Q14" s="58"/>
      <c r="R14" s="58"/>
      <c r="S14" s="70"/>
      <c r="T14" s="70"/>
      <c r="U14" s="70"/>
      <c r="V14" s="70"/>
      <c r="W14" s="70"/>
      <c r="X14" s="52"/>
      <c r="Y14" s="53"/>
      <c r="Z14" s="26"/>
      <c r="AA14" s="39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</row>
    <row r="15" spans="2:58" ht="18.5" thickBot="1" x14ac:dyDescent="0.6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</row>
    <row r="16" spans="2:58" ht="19" customHeight="1" thickTop="1" thickBot="1" x14ac:dyDescent="0.6">
      <c r="AC16" s="99" t="s">
        <v>82</v>
      </c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</row>
    <row r="17" spans="2:45" ht="18.5" thickTop="1" x14ac:dyDescent="0.55000000000000004">
      <c r="B17" s="86" t="s">
        <v>13</v>
      </c>
      <c r="C17" s="87"/>
      <c r="D17" s="87"/>
      <c r="E17" s="87"/>
      <c r="F17" s="87"/>
      <c r="G17" s="87"/>
      <c r="H17" s="87"/>
      <c r="I17" s="87"/>
      <c r="J17" s="87"/>
      <c r="K17" s="87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2:45" x14ac:dyDescent="0.55000000000000004">
      <c r="B18" s="4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47"/>
    </row>
    <row r="19" spans="2:45" x14ac:dyDescent="0.55000000000000004">
      <c r="B19" s="88" t="s">
        <v>14</v>
      </c>
      <c r="C19" s="54"/>
      <c r="D19" s="54"/>
      <c r="E19" s="54"/>
      <c r="F19" s="54"/>
      <c r="G19" s="89" t="s">
        <v>76</v>
      </c>
      <c r="H19" s="89"/>
      <c r="I19" s="89"/>
      <c r="J19" s="89"/>
      <c r="K19" s="89"/>
      <c r="L19" s="26"/>
      <c r="M19" s="26"/>
      <c r="N19" s="58" t="s">
        <v>10</v>
      </c>
      <c r="O19" s="58"/>
      <c r="P19" s="58"/>
      <c r="Q19" s="58"/>
      <c r="R19" s="58"/>
      <c r="S19" s="70"/>
      <c r="T19" s="70"/>
      <c r="U19" s="70"/>
      <c r="V19" s="70"/>
      <c r="W19" s="70"/>
      <c r="X19" s="52" t="s">
        <v>11</v>
      </c>
      <c r="Y19" s="53"/>
      <c r="Z19" s="26"/>
      <c r="AA19" s="47"/>
      <c r="AC19" s="98" t="s">
        <v>81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</row>
    <row r="20" spans="2:45" x14ac:dyDescent="0.55000000000000004">
      <c r="B20" s="79"/>
      <c r="C20" s="54"/>
      <c r="D20" s="54"/>
      <c r="E20" s="54"/>
      <c r="F20" s="54"/>
      <c r="G20" s="89"/>
      <c r="H20" s="89"/>
      <c r="I20" s="89"/>
      <c r="J20" s="89"/>
      <c r="K20" s="89"/>
      <c r="L20" s="26"/>
      <c r="M20" s="26"/>
      <c r="N20" s="58"/>
      <c r="O20" s="58"/>
      <c r="P20" s="58"/>
      <c r="Q20" s="58"/>
      <c r="R20" s="58"/>
      <c r="S20" s="70"/>
      <c r="T20" s="70"/>
      <c r="U20" s="70"/>
      <c r="V20" s="70"/>
      <c r="W20" s="70"/>
      <c r="X20" s="52"/>
      <c r="Y20" s="53"/>
      <c r="Z20" s="26"/>
      <c r="AA20" s="47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</row>
    <row r="21" spans="2:45" x14ac:dyDescent="0.55000000000000004">
      <c r="B21" s="4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47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</row>
    <row r="22" spans="2:45" x14ac:dyDescent="0.55000000000000004">
      <c r="B22" s="79" t="s">
        <v>7</v>
      </c>
      <c r="C22" s="54"/>
      <c r="D22" s="54"/>
      <c r="E22" s="54"/>
      <c r="F22" s="54"/>
      <c r="G22" s="55"/>
      <c r="H22" s="55"/>
      <c r="I22" s="55"/>
      <c r="J22" s="55"/>
      <c r="K22" s="55"/>
      <c r="L22" s="2"/>
      <c r="M22" s="2"/>
      <c r="N22" s="54" t="s">
        <v>8</v>
      </c>
      <c r="O22" s="54"/>
      <c r="P22" s="54"/>
      <c r="Q22" s="54"/>
      <c r="R22" s="54"/>
      <c r="S22" s="55"/>
      <c r="T22" s="55"/>
      <c r="U22" s="55"/>
      <c r="V22" s="55"/>
      <c r="W22" s="55"/>
      <c r="X22" s="26"/>
      <c r="Y22" s="26"/>
      <c r="Z22" s="26"/>
      <c r="AA22" s="47"/>
      <c r="AC22" s="99" t="s">
        <v>82</v>
      </c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</row>
    <row r="23" spans="2:45" x14ac:dyDescent="0.55000000000000004">
      <c r="B23" s="79"/>
      <c r="C23" s="54"/>
      <c r="D23" s="54"/>
      <c r="E23" s="54"/>
      <c r="F23" s="54"/>
      <c r="G23" s="55"/>
      <c r="H23" s="55"/>
      <c r="I23" s="55"/>
      <c r="J23" s="55"/>
      <c r="K23" s="55"/>
      <c r="L23" s="2"/>
      <c r="M23" s="2"/>
      <c r="N23" s="54"/>
      <c r="O23" s="54"/>
      <c r="P23" s="54"/>
      <c r="Q23" s="54"/>
      <c r="R23" s="54"/>
      <c r="S23" s="55"/>
      <c r="T23" s="55"/>
      <c r="U23" s="55"/>
      <c r="V23" s="55"/>
      <c r="W23" s="55"/>
      <c r="X23" s="26"/>
      <c r="Y23" s="26"/>
      <c r="Z23" s="26"/>
      <c r="AA23" s="47"/>
    </row>
    <row r="24" spans="2:45" ht="18.5" thickBot="1" x14ac:dyDescent="0.6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</row>
    <row r="25" spans="2:45" ht="18.5" thickTop="1" x14ac:dyDescent="0.55000000000000004"/>
    <row r="27" spans="2:45" ht="18.75" customHeight="1" x14ac:dyDescent="0.55000000000000004">
      <c r="B27" s="73" t="s">
        <v>16</v>
      </c>
      <c r="C27" s="74"/>
      <c r="D27" s="74"/>
      <c r="E27" s="74"/>
      <c r="F27" s="74"/>
      <c r="G27" s="75"/>
      <c r="H27" s="72" t="b">
        <f>IF(G7="新設",リスト!H13,リスト!H4)</f>
        <v>0</v>
      </c>
      <c r="I27" s="72"/>
      <c r="J27" s="72"/>
      <c r="K27" s="72"/>
      <c r="L27" s="72"/>
      <c r="M27" s="2" t="s">
        <v>54</v>
      </c>
      <c r="N27" s="2"/>
      <c r="P27" s="80" t="s">
        <v>56</v>
      </c>
      <c r="Q27" s="81"/>
      <c r="R27" s="81"/>
      <c r="S27" s="82"/>
      <c r="T27" s="90" t="e">
        <f>(H27-H29)/H27*100</f>
        <v>#DIV/0!</v>
      </c>
      <c r="U27" s="91"/>
      <c r="V27" s="91"/>
      <c r="W27" s="94" t="s">
        <v>11</v>
      </c>
      <c r="X27" s="95"/>
    </row>
    <row r="28" spans="2:45" x14ac:dyDescent="0.55000000000000004">
      <c r="B28" s="76"/>
      <c r="C28" s="77"/>
      <c r="D28" s="77"/>
      <c r="E28" s="77"/>
      <c r="F28" s="77"/>
      <c r="G28" s="78"/>
      <c r="H28" s="72"/>
      <c r="I28" s="72"/>
      <c r="J28" s="72"/>
      <c r="K28" s="72"/>
      <c r="L28" s="72"/>
      <c r="M28" s="2" t="s">
        <v>55</v>
      </c>
      <c r="N28" s="2"/>
      <c r="P28" s="83"/>
      <c r="Q28" s="84"/>
      <c r="R28" s="84"/>
      <c r="S28" s="85"/>
      <c r="T28" s="92"/>
      <c r="U28" s="93"/>
      <c r="V28" s="93"/>
      <c r="W28" s="96"/>
      <c r="X28" s="97"/>
    </row>
    <row r="29" spans="2:45" ht="18.75" customHeight="1" x14ac:dyDescent="0.55000000000000004">
      <c r="B29" s="73" t="s">
        <v>17</v>
      </c>
      <c r="C29" s="74"/>
      <c r="D29" s="74"/>
      <c r="E29" s="74"/>
      <c r="F29" s="74"/>
      <c r="G29" s="75"/>
      <c r="H29" s="72" t="e">
        <f>試算!F22</f>
        <v>#DIV/0!</v>
      </c>
      <c r="I29" s="72"/>
      <c r="J29" s="72"/>
      <c r="K29" s="72"/>
      <c r="L29" s="72"/>
      <c r="M29" s="2" t="s">
        <v>54</v>
      </c>
      <c r="P29" s="68" t="s">
        <v>57</v>
      </c>
      <c r="Q29" s="68"/>
      <c r="R29" s="68"/>
      <c r="S29" s="68"/>
      <c r="T29" s="71" t="e">
        <f>IF(T27&lt;30,"×　申請不可","○　申請可能")</f>
        <v>#DIV/0!</v>
      </c>
      <c r="U29" s="71"/>
      <c r="V29" s="71"/>
      <c r="W29" s="71"/>
      <c r="X29" s="71"/>
    </row>
    <row r="30" spans="2:45" x14ac:dyDescent="0.55000000000000004">
      <c r="B30" s="76"/>
      <c r="C30" s="77"/>
      <c r="D30" s="77"/>
      <c r="E30" s="77"/>
      <c r="F30" s="77"/>
      <c r="G30" s="78"/>
      <c r="H30" s="72"/>
      <c r="I30" s="72"/>
      <c r="J30" s="72"/>
      <c r="K30" s="72"/>
      <c r="L30" s="72"/>
      <c r="M30" s="2" t="s">
        <v>55</v>
      </c>
      <c r="P30" s="68"/>
      <c r="Q30" s="68"/>
      <c r="R30" s="68"/>
      <c r="S30" s="68"/>
      <c r="T30" s="71"/>
      <c r="U30" s="71"/>
      <c r="V30" s="71"/>
      <c r="W30" s="71"/>
      <c r="X30" s="71"/>
    </row>
  </sheetData>
  <sheetProtection algorithmName="SHA-512" hashValue="F3kpuqDq0AijrbIctXLy+aYaX8jNb0Mb38qLQ07bmnLDGtQSj5dyXAzZHc3+NcM9dYeea7eAohwNmFdbbcXtuQ==" saltValue="nqyQAibInTe5x2boHscq3w==" spinCount="100000" sheet="1" objects="1" scenarios="1"/>
  <mergeCells count="45">
    <mergeCell ref="T27:V28"/>
    <mergeCell ref="W27:X28"/>
    <mergeCell ref="AC7:AV8"/>
    <mergeCell ref="AC13:AS15"/>
    <mergeCell ref="AC16:AO16"/>
    <mergeCell ref="AC19:AS21"/>
    <mergeCell ref="AC22:AO22"/>
    <mergeCell ref="X13:Y14"/>
    <mergeCell ref="B10:F11"/>
    <mergeCell ref="G10:K11"/>
    <mergeCell ref="B17:K17"/>
    <mergeCell ref="B19:F20"/>
    <mergeCell ref="G19:K20"/>
    <mergeCell ref="P29:S30"/>
    <mergeCell ref="B13:F14"/>
    <mergeCell ref="N13:R14"/>
    <mergeCell ref="S13:W14"/>
    <mergeCell ref="G13:K14"/>
    <mergeCell ref="S22:W23"/>
    <mergeCell ref="N19:R20"/>
    <mergeCell ref="S19:W20"/>
    <mergeCell ref="T29:X30"/>
    <mergeCell ref="H27:L28"/>
    <mergeCell ref="H29:L30"/>
    <mergeCell ref="B27:G28"/>
    <mergeCell ref="B29:G30"/>
    <mergeCell ref="B22:F23"/>
    <mergeCell ref="G22:K23"/>
    <mergeCell ref="P27:S28"/>
    <mergeCell ref="B7:F8"/>
    <mergeCell ref="G7:K8"/>
    <mergeCell ref="N7:R8"/>
    <mergeCell ref="B1:AA1"/>
    <mergeCell ref="B2:AA2"/>
    <mergeCell ref="B3:F3"/>
    <mergeCell ref="G3:AA3"/>
    <mergeCell ref="B4:F4"/>
    <mergeCell ref="G4:I4"/>
    <mergeCell ref="J4:AA4"/>
    <mergeCell ref="S7:W8"/>
    <mergeCell ref="L13:M14"/>
    <mergeCell ref="N22:R23"/>
    <mergeCell ref="X19:Y20"/>
    <mergeCell ref="N10:R11"/>
    <mergeCell ref="S10:W11"/>
  </mergeCells>
  <phoneticPr fontId="2"/>
  <conditionalFormatting sqref="G10:K11 S7:W8 S10:W11">
    <cfRule type="expression" dxfId="5" priority="6" stopIfTrue="1">
      <formula>$G$10="新設"</formula>
    </cfRule>
  </conditionalFormatting>
  <conditionalFormatting sqref="G22:K23 S22:W23">
    <cfRule type="expression" dxfId="4" priority="5" stopIfTrue="1">
      <formula>$G$10="新設"</formula>
    </cfRule>
  </conditionalFormatting>
  <conditionalFormatting sqref="T29:X30">
    <cfRule type="containsText" dxfId="3" priority="3" operator="containsText" text="申請可能">
      <formula>NOT(ISERROR(SEARCH("申請可能",T29)))</formula>
    </cfRule>
    <cfRule type="containsText" dxfId="2" priority="4" operator="containsText" text="申請不可">
      <formula>NOT(ISERROR(SEARCH("申請不可",T29)))</formula>
    </cfRule>
  </conditionalFormatting>
  <conditionalFormatting sqref="G7:K8 S7:W8 G10:K11 S10:W11 G13:K14 S13:W14 S19:W20 S22:W23 G22:K23">
    <cfRule type="containsBlanks" dxfId="1" priority="2">
      <formula>LEN(TRIM(G7))=0</formula>
    </cfRule>
  </conditionalFormatting>
  <conditionalFormatting sqref="S7:W8 S13:W14 S10:W11 G10:K11">
    <cfRule type="expression" dxfId="0" priority="1">
      <formula>$G$7="新設"</formula>
    </cfRule>
  </conditionalFormatting>
  <dataValidations count="2">
    <dataValidation type="list" allowBlank="1" showInputMessage="1" showErrorMessage="1" sqref="G7:K8">
      <formula1>"新設,更新"</formula1>
    </dataValidation>
    <dataValidation type="list" allowBlank="1" showInputMessage="1" showErrorMessage="1" sqref="S7:W8">
      <formula1>"電気温水器,ガス給湯器(都市ガス),ガス給湯器(LPガス),エコジョーズ（都市ガス）,エコジョーズ（LPガス）,エコキュート"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B20" sqref="B20"/>
    </sheetView>
  </sheetViews>
  <sheetFormatPr defaultRowHeight="18" x14ac:dyDescent="0.5500000000000000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55000000000000004">
      <c r="B2" t="s">
        <v>77</v>
      </c>
    </row>
    <row r="4" spans="2:11" x14ac:dyDescent="0.55000000000000004">
      <c r="B4" s="102" t="s">
        <v>19</v>
      </c>
      <c r="C4" s="103"/>
      <c r="D4" s="5">
        <f>高効率給湯器!G13</f>
        <v>0</v>
      </c>
    </row>
    <row r="5" spans="2:11" x14ac:dyDescent="0.55000000000000004">
      <c r="B5" s="5" t="s">
        <v>27</v>
      </c>
      <c r="C5" s="5" t="s">
        <v>20</v>
      </c>
      <c r="D5" s="5">
        <f>高効率給湯器!S13</f>
        <v>0</v>
      </c>
      <c r="E5" s="6" t="s">
        <v>28</v>
      </c>
    </row>
    <row r="6" spans="2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55000000000000004">
      <c r="B7" s="5"/>
      <c r="C7" s="5" t="s">
        <v>23</v>
      </c>
      <c r="D7" s="5">
        <v>860</v>
      </c>
      <c r="E7" s="7" t="s">
        <v>29</v>
      </c>
    </row>
    <row r="8" spans="2:11" x14ac:dyDescent="0.55000000000000004">
      <c r="B8" s="5" t="s">
        <v>24</v>
      </c>
      <c r="C8" s="5" t="s">
        <v>25</v>
      </c>
      <c r="D8" s="20">
        <v>0.41899999999999998</v>
      </c>
      <c r="E8" s="7" t="s">
        <v>30</v>
      </c>
    </row>
    <row r="10" spans="2:11" x14ac:dyDescent="0.55000000000000004">
      <c r="B10" t="s">
        <v>31</v>
      </c>
    </row>
    <row r="11" spans="2:11" x14ac:dyDescent="0.55000000000000004">
      <c r="B11" s="8" t="s">
        <v>32</v>
      </c>
    </row>
    <row r="12" spans="2:11" x14ac:dyDescent="0.55000000000000004">
      <c r="B12" s="9" t="s">
        <v>33</v>
      </c>
    </row>
    <row r="14" spans="2:11" x14ac:dyDescent="0.55000000000000004">
      <c r="B14" s="10">
        <v>25</v>
      </c>
      <c r="C14" s="9" t="s">
        <v>34</v>
      </c>
      <c r="D14" s="10">
        <f>D4</f>
        <v>0</v>
      </c>
      <c r="E14" s="9" t="s">
        <v>35</v>
      </c>
      <c r="F14" s="104">
        <v>365</v>
      </c>
      <c r="G14" s="105"/>
      <c r="H14" s="9" t="s">
        <v>36</v>
      </c>
      <c r="I14" s="106">
        <f>ROUND(B14*D14*F14,1)</f>
        <v>0</v>
      </c>
      <c r="J14" s="107"/>
      <c r="K14" s="9" t="s">
        <v>29</v>
      </c>
    </row>
    <row r="17" spans="1:11" x14ac:dyDescent="0.55000000000000004">
      <c r="A17" s="8" t="s">
        <v>42</v>
      </c>
    </row>
    <row r="18" spans="1:11" x14ac:dyDescent="0.55000000000000004">
      <c r="B18" s="11">
        <f>I14</f>
        <v>0</v>
      </c>
      <c r="C18" s="9" t="s">
        <v>37</v>
      </c>
      <c r="D18" s="12">
        <v>860</v>
      </c>
      <c r="E18" s="9" t="s">
        <v>38</v>
      </c>
      <c r="F18" s="104">
        <f>D6/100</f>
        <v>0</v>
      </c>
      <c r="G18" s="105"/>
      <c r="H18" s="13" t="s">
        <v>40</v>
      </c>
      <c r="I18" s="108" t="e">
        <f>ROUND(B18/(D18*F18),1)</f>
        <v>#DIV/0!</v>
      </c>
      <c r="J18" s="109"/>
      <c r="K18" s="9" t="s">
        <v>39</v>
      </c>
    </row>
    <row r="20" spans="1:11" x14ac:dyDescent="0.55000000000000004">
      <c r="A20" s="8" t="s">
        <v>43</v>
      </c>
    </row>
    <row r="21" spans="1:11" x14ac:dyDescent="0.55000000000000004">
      <c r="B21" s="15"/>
      <c r="C21" s="9"/>
      <c r="D21" s="16"/>
      <c r="E21" s="9"/>
      <c r="F21" s="9"/>
      <c r="G21" s="17"/>
    </row>
    <row r="22" spans="1:11" x14ac:dyDescent="0.55000000000000004">
      <c r="A22" s="8" t="s">
        <v>45</v>
      </c>
      <c r="B22" s="18" t="e">
        <f>I18</f>
        <v>#DIV/0!</v>
      </c>
      <c r="C22" s="9" t="s">
        <v>47</v>
      </c>
      <c r="D22" s="19">
        <f>D8</f>
        <v>0.41899999999999998</v>
      </c>
      <c r="E22" s="9" t="s">
        <v>48</v>
      </c>
      <c r="F22" s="100" t="e">
        <f>B22*D22</f>
        <v>#DIV/0!</v>
      </c>
      <c r="G22" s="101"/>
      <c r="H22" s="9" t="s">
        <v>49</v>
      </c>
      <c r="I22" s="9" t="s">
        <v>52</v>
      </c>
    </row>
  </sheetData>
  <mergeCells count="6">
    <mergeCell ref="F22:G22"/>
    <mergeCell ref="B4:C4"/>
    <mergeCell ref="F14:G14"/>
    <mergeCell ref="I14:J14"/>
    <mergeCell ref="F18:G18"/>
    <mergeCell ref="I18:J18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5"/>
  <sheetViews>
    <sheetView workbookViewId="0">
      <selection activeCell="B20" sqref="B20"/>
    </sheetView>
  </sheetViews>
  <sheetFormatPr defaultRowHeight="18" x14ac:dyDescent="0.55000000000000004"/>
  <cols>
    <col min="1" max="17" width="3.25" customWidth="1"/>
  </cols>
  <sheetData>
    <row r="2" spans="2:16" ht="18.5" thickBot="1" x14ac:dyDescent="0.6"/>
    <row r="3" spans="2:16" x14ac:dyDescent="0.55000000000000004">
      <c r="B3" s="36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2:16" x14ac:dyDescent="0.55000000000000004">
      <c r="B4" s="110" t="s">
        <v>16</v>
      </c>
      <c r="C4" s="111"/>
      <c r="D4" s="111"/>
      <c r="E4" s="111"/>
      <c r="F4" s="111"/>
      <c r="G4" s="111"/>
      <c r="H4" s="113" t="b">
        <f>IF(高効率給湯器!S7=電気温水器!B2,電気温水器!F23,IF(高効率給湯器!S7=ガス給湯器都市ガス!B2,ガス給湯器都市ガス!F24,IF(高効率給湯器!S7=ガス給湯器LPガス!B2,ガス給湯器LPガス!F24,IF(高効率給湯器!S7=エコジョーズ都市ガス!B2,エコジョーズ都市ガス!F24,IF(高効率給湯器!S7=エコジョーズLPガス!B2,エコジョーズLPガス!F24,IF(高効率給湯器!S7=エコキュート!B2,エコキュート!F23))))))</f>
        <v>0</v>
      </c>
      <c r="I4" s="113"/>
      <c r="J4" s="113"/>
      <c r="K4" s="113"/>
      <c r="L4" s="113"/>
      <c r="M4" s="26"/>
      <c r="N4" s="32"/>
    </row>
    <row r="5" spans="2:16" x14ac:dyDescent="0.55000000000000004">
      <c r="B5" s="110"/>
      <c r="C5" s="111"/>
      <c r="D5" s="111"/>
      <c r="E5" s="111"/>
      <c r="F5" s="111"/>
      <c r="G5" s="111"/>
      <c r="H5" s="113"/>
      <c r="I5" s="113"/>
      <c r="J5" s="113"/>
      <c r="K5" s="113"/>
      <c r="L5" s="113"/>
      <c r="M5" s="22" t="s">
        <v>49</v>
      </c>
      <c r="N5" s="32"/>
    </row>
    <row r="6" spans="2:16" ht="18.5" thickBot="1" x14ac:dyDescent="0.6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</row>
    <row r="7" spans="2:16" ht="18.5" thickBot="1" x14ac:dyDescent="0.6"/>
    <row r="8" spans="2:16" x14ac:dyDescent="0.55000000000000004">
      <c r="B8" s="28" t="s">
        <v>78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2:16" x14ac:dyDescent="0.55000000000000004">
      <c r="B9" s="3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32"/>
    </row>
    <row r="10" spans="2:16" x14ac:dyDescent="0.55000000000000004">
      <c r="B10" s="31"/>
      <c r="C10" s="114">
        <f>高効率給湯器!G13*25*365</f>
        <v>0</v>
      </c>
      <c r="D10" s="114"/>
      <c r="E10" s="114"/>
      <c r="F10" s="114"/>
      <c r="G10" s="114"/>
      <c r="H10" s="22" t="s">
        <v>29</v>
      </c>
      <c r="I10" s="26"/>
      <c r="J10" s="26"/>
      <c r="K10" s="26"/>
      <c r="L10" s="26"/>
      <c r="M10" s="26"/>
      <c r="N10" s="26"/>
      <c r="O10" s="26"/>
      <c r="P10" s="32"/>
    </row>
    <row r="11" spans="2:16" x14ac:dyDescent="0.55000000000000004">
      <c r="B11" s="31"/>
      <c r="C11" s="26"/>
      <c r="D11" s="115">
        <f>リスト!C10/エコジョーズ都市ガス!D7/0.95</f>
        <v>0</v>
      </c>
      <c r="E11" s="115"/>
      <c r="F11" s="115"/>
      <c r="G11" s="115"/>
      <c r="H11" s="22" t="s">
        <v>65</v>
      </c>
      <c r="I11" s="26"/>
      <c r="J11" s="26"/>
      <c r="K11" s="26"/>
      <c r="L11" s="26"/>
      <c r="M11" s="26"/>
      <c r="N11" s="26"/>
      <c r="O11" s="26"/>
      <c r="P11" s="32"/>
    </row>
    <row r="12" spans="2:16" ht="18" customHeight="1" x14ac:dyDescent="0.55000000000000004">
      <c r="B12" s="31"/>
      <c r="C12" s="26"/>
      <c r="D12" s="115"/>
      <c r="E12" s="115"/>
      <c r="F12" s="115"/>
      <c r="G12" s="115"/>
      <c r="H12" s="26"/>
      <c r="I12" s="26"/>
      <c r="J12" s="26"/>
      <c r="K12" s="26"/>
      <c r="L12" s="26"/>
      <c r="M12" s="26"/>
      <c r="N12" s="26"/>
      <c r="O12" s="26"/>
      <c r="P12" s="32"/>
    </row>
    <row r="13" spans="2:16" x14ac:dyDescent="0.55000000000000004">
      <c r="B13" s="110" t="s">
        <v>16</v>
      </c>
      <c r="C13" s="111"/>
      <c r="D13" s="111"/>
      <c r="E13" s="111"/>
      <c r="F13" s="111"/>
      <c r="G13" s="111"/>
      <c r="H13" s="112">
        <f>D11*エコジョーズ都市ガス!D9</f>
        <v>0</v>
      </c>
      <c r="I13" s="112"/>
      <c r="J13" s="112"/>
      <c r="K13" s="112"/>
      <c r="L13" s="112"/>
      <c r="M13" s="26"/>
      <c r="N13" s="26"/>
      <c r="O13" s="26"/>
      <c r="P13" s="32"/>
    </row>
    <row r="14" spans="2:16" x14ac:dyDescent="0.55000000000000004">
      <c r="B14" s="110"/>
      <c r="C14" s="111"/>
      <c r="D14" s="111"/>
      <c r="E14" s="111"/>
      <c r="F14" s="111"/>
      <c r="G14" s="111"/>
      <c r="H14" s="112"/>
      <c r="I14" s="112"/>
      <c r="J14" s="112"/>
      <c r="K14" s="112"/>
      <c r="L14" s="112"/>
      <c r="M14" s="22" t="s">
        <v>49</v>
      </c>
      <c r="N14" s="26"/>
      <c r="O14" s="26"/>
      <c r="P14" s="32"/>
    </row>
    <row r="15" spans="2:16" ht="18.5" thickBot="1" x14ac:dyDescent="0.6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</row>
  </sheetData>
  <mergeCells count="7">
    <mergeCell ref="B13:G14"/>
    <mergeCell ref="H13:L14"/>
    <mergeCell ref="B4:G5"/>
    <mergeCell ref="H4:L5"/>
    <mergeCell ref="C10:G10"/>
    <mergeCell ref="D11:G11"/>
    <mergeCell ref="D12:G1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>
      <selection activeCell="B20" sqref="B20"/>
    </sheetView>
  </sheetViews>
  <sheetFormatPr defaultRowHeight="18" x14ac:dyDescent="0.5500000000000000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1:11" x14ac:dyDescent="0.55000000000000004">
      <c r="B2" t="s">
        <v>18</v>
      </c>
    </row>
    <row r="4" spans="1:11" x14ac:dyDescent="0.55000000000000004">
      <c r="B4" s="102" t="s">
        <v>19</v>
      </c>
      <c r="C4" s="103"/>
      <c r="D4" s="5">
        <f>高効率給湯器!G13</f>
        <v>0</v>
      </c>
    </row>
    <row r="5" spans="1:11" x14ac:dyDescent="0.55000000000000004">
      <c r="B5" s="5" t="s">
        <v>27</v>
      </c>
      <c r="C5" s="5" t="s">
        <v>20</v>
      </c>
      <c r="D5" s="5">
        <f>高効率給湯器!S13</f>
        <v>0</v>
      </c>
      <c r="E5" s="6" t="s">
        <v>28</v>
      </c>
    </row>
    <row r="6" spans="1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1:11" x14ac:dyDescent="0.55000000000000004">
      <c r="B7" s="5"/>
      <c r="C7" s="5" t="s">
        <v>23</v>
      </c>
      <c r="D7" s="5">
        <v>860</v>
      </c>
      <c r="E7" s="7" t="s">
        <v>29</v>
      </c>
    </row>
    <row r="8" spans="1:11" x14ac:dyDescent="0.55000000000000004">
      <c r="B8" s="5" t="s">
        <v>24</v>
      </c>
      <c r="C8" s="5" t="s">
        <v>25</v>
      </c>
      <c r="D8" s="20">
        <v>0.41899999999999998</v>
      </c>
      <c r="E8" s="7" t="s">
        <v>30</v>
      </c>
    </row>
    <row r="10" spans="1:11" x14ac:dyDescent="0.55000000000000004">
      <c r="B10" t="s">
        <v>31</v>
      </c>
    </row>
    <row r="11" spans="1:11" x14ac:dyDescent="0.55000000000000004">
      <c r="B11" s="8" t="s">
        <v>32</v>
      </c>
    </row>
    <row r="12" spans="1:11" x14ac:dyDescent="0.55000000000000004">
      <c r="B12" s="9" t="s">
        <v>33</v>
      </c>
    </row>
    <row r="14" spans="1:11" x14ac:dyDescent="0.55000000000000004">
      <c r="B14" s="10">
        <v>25</v>
      </c>
      <c r="C14" s="9" t="s">
        <v>34</v>
      </c>
      <c r="D14" s="10">
        <f>D4</f>
        <v>0</v>
      </c>
      <c r="E14" s="9" t="s">
        <v>35</v>
      </c>
      <c r="F14" s="104">
        <v>365</v>
      </c>
      <c r="G14" s="105"/>
      <c r="H14" s="9" t="s">
        <v>36</v>
      </c>
      <c r="I14" s="106">
        <f>ROUND(B14*D14*F14,1)</f>
        <v>0</v>
      </c>
      <c r="J14" s="107"/>
      <c r="K14" s="9" t="s">
        <v>29</v>
      </c>
    </row>
    <row r="16" spans="1:11" x14ac:dyDescent="0.55000000000000004">
      <c r="A16" s="8" t="s">
        <v>41</v>
      </c>
    </row>
    <row r="17" spans="1:11" x14ac:dyDescent="0.55000000000000004">
      <c r="B17" s="11">
        <f>I14</f>
        <v>0</v>
      </c>
      <c r="C17" s="9" t="s">
        <v>37</v>
      </c>
      <c r="D17" s="12">
        <v>860</v>
      </c>
      <c r="E17" s="9" t="s">
        <v>38</v>
      </c>
      <c r="F17" s="104">
        <f>D5/100</f>
        <v>0</v>
      </c>
      <c r="G17" s="105"/>
      <c r="H17" s="13" t="s">
        <v>40</v>
      </c>
      <c r="I17" s="108" t="e">
        <f>ROUND(B17/(D17*F17),1)</f>
        <v>#DIV/0!</v>
      </c>
      <c r="J17" s="109"/>
      <c r="K17" s="9" t="s">
        <v>39</v>
      </c>
    </row>
    <row r="19" spans="1:11" x14ac:dyDescent="0.55000000000000004">
      <c r="A19" s="8" t="s">
        <v>42</v>
      </c>
    </row>
    <row r="20" spans="1:11" x14ac:dyDescent="0.55000000000000004">
      <c r="B20" s="11">
        <f>I14</f>
        <v>0</v>
      </c>
      <c r="C20" s="9" t="s">
        <v>37</v>
      </c>
      <c r="D20" s="12">
        <v>860</v>
      </c>
      <c r="E20" s="9" t="s">
        <v>38</v>
      </c>
      <c r="F20" s="104">
        <f>D6/100</f>
        <v>0</v>
      </c>
      <c r="G20" s="105"/>
      <c r="H20" s="13" t="s">
        <v>40</v>
      </c>
      <c r="I20" s="108" t="e">
        <f>ROUND(B20/(D20*F20),1)</f>
        <v>#DIV/0!</v>
      </c>
      <c r="J20" s="109"/>
      <c r="K20" s="9" t="s">
        <v>39</v>
      </c>
    </row>
    <row r="22" spans="1:11" x14ac:dyDescent="0.55000000000000004">
      <c r="A22" s="8" t="s">
        <v>43</v>
      </c>
    </row>
    <row r="23" spans="1:11" x14ac:dyDescent="0.55000000000000004">
      <c r="A23" s="8" t="s">
        <v>44</v>
      </c>
      <c r="B23" s="14" t="e">
        <f>I17</f>
        <v>#DIV/0!</v>
      </c>
      <c r="C23" s="9" t="s">
        <v>46</v>
      </c>
      <c r="D23" s="19">
        <f>D8</f>
        <v>0.41899999999999998</v>
      </c>
      <c r="E23" s="9" t="s">
        <v>48</v>
      </c>
      <c r="F23" s="100" t="e">
        <f>B23*D23</f>
        <v>#DIV/0!</v>
      </c>
      <c r="G23" s="101"/>
      <c r="H23" s="9" t="s">
        <v>49</v>
      </c>
      <c r="I23" s="9" t="s">
        <v>51</v>
      </c>
    </row>
    <row r="24" spans="1:11" x14ac:dyDescent="0.55000000000000004">
      <c r="B24" s="15"/>
      <c r="C24" s="9"/>
      <c r="D24" s="16"/>
      <c r="E24" s="9"/>
      <c r="F24" s="9"/>
      <c r="G24" s="17"/>
    </row>
    <row r="25" spans="1:11" x14ac:dyDescent="0.55000000000000004">
      <c r="A25" s="8" t="s">
        <v>45</v>
      </c>
      <c r="B25" s="18" t="e">
        <f>I20</f>
        <v>#DIV/0!</v>
      </c>
      <c r="C25" s="9" t="s">
        <v>47</v>
      </c>
      <c r="D25" s="19">
        <f>D8</f>
        <v>0.41899999999999998</v>
      </c>
      <c r="E25" s="9" t="s">
        <v>48</v>
      </c>
      <c r="F25" s="100" t="e">
        <f>B25*D25</f>
        <v>#DIV/0!</v>
      </c>
      <c r="G25" s="101"/>
      <c r="H25" s="9" t="s">
        <v>49</v>
      </c>
      <c r="I25" s="9" t="s">
        <v>52</v>
      </c>
    </row>
    <row r="27" spans="1:11" x14ac:dyDescent="0.55000000000000004">
      <c r="A27" s="22" t="s">
        <v>50</v>
      </c>
    </row>
    <row r="28" spans="1:11" x14ac:dyDescent="0.55000000000000004">
      <c r="B28" s="21" t="e">
        <f>(F23-F25)/F23</f>
        <v>#DIV/0!</v>
      </c>
    </row>
  </sheetData>
  <mergeCells count="9">
    <mergeCell ref="F23:G23"/>
    <mergeCell ref="F25:G25"/>
    <mergeCell ref="B4:C4"/>
    <mergeCell ref="F14:G14"/>
    <mergeCell ref="I14:J14"/>
    <mergeCell ref="F17:G17"/>
    <mergeCell ref="I17:J17"/>
    <mergeCell ref="F20:G20"/>
    <mergeCell ref="I20:J20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B20" sqref="B20"/>
    </sheetView>
  </sheetViews>
  <sheetFormatPr defaultRowHeight="18" x14ac:dyDescent="0.5500000000000000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55000000000000004">
      <c r="B2" t="s">
        <v>53</v>
      </c>
    </row>
    <row r="4" spans="2:11" x14ac:dyDescent="0.55000000000000004">
      <c r="B4" s="102" t="s">
        <v>19</v>
      </c>
      <c r="C4" s="103"/>
      <c r="D4" s="5">
        <f>高効率給湯器!G13</f>
        <v>0</v>
      </c>
    </row>
    <row r="5" spans="2:11" x14ac:dyDescent="0.55000000000000004">
      <c r="B5" s="5" t="s">
        <v>53</v>
      </c>
      <c r="C5" s="5" t="s">
        <v>20</v>
      </c>
      <c r="D5" s="5">
        <f>高効率給湯器!S13</f>
        <v>0</v>
      </c>
      <c r="E5" s="6" t="s">
        <v>28</v>
      </c>
    </row>
    <row r="6" spans="2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55000000000000004">
      <c r="B7" s="23" t="s">
        <v>59</v>
      </c>
      <c r="C7" s="24" t="s">
        <v>60</v>
      </c>
      <c r="D7" s="25">
        <v>10750</v>
      </c>
      <c r="E7" s="7" t="s">
        <v>61</v>
      </c>
    </row>
    <row r="8" spans="2:11" x14ac:dyDescent="0.55000000000000004">
      <c r="B8" s="116" t="s">
        <v>24</v>
      </c>
      <c r="C8" s="5" t="s">
        <v>25</v>
      </c>
      <c r="D8" s="20">
        <v>0.41899999999999998</v>
      </c>
      <c r="E8" s="7" t="s">
        <v>30</v>
      </c>
    </row>
    <row r="9" spans="2:11" x14ac:dyDescent="0.55000000000000004">
      <c r="B9" s="117"/>
      <c r="C9" s="5" t="s">
        <v>26</v>
      </c>
      <c r="D9" s="20">
        <v>2.0499999999999998</v>
      </c>
      <c r="E9" s="7" t="s">
        <v>62</v>
      </c>
    </row>
    <row r="11" spans="2:11" x14ac:dyDescent="0.55000000000000004">
      <c r="B11" t="s">
        <v>31</v>
      </c>
    </row>
    <row r="12" spans="2:11" x14ac:dyDescent="0.55000000000000004">
      <c r="B12" s="8" t="s">
        <v>32</v>
      </c>
    </row>
    <row r="13" spans="2:11" x14ac:dyDescent="0.55000000000000004">
      <c r="B13" s="9" t="s">
        <v>33</v>
      </c>
    </row>
    <row r="15" spans="2:11" x14ac:dyDescent="0.5500000000000000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55000000000000004">
      <c r="A17" s="8" t="s">
        <v>58</v>
      </c>
    </row>
    <row r="18" spans="1:11" x14ac:dyDescent="0.55000000000000004">
      <c r="B18" s="11">
        <f>I15</f>
        <v>0</v>
      </c>
      <c r="C18" s="9" t="s">
        <v>37</v>
      </c>
      <c r="D18" s="12">
        <f>D7</f>
        <v>10750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55000000000000004">
      <c r="A20" s="8" t="s">
        <v>42</v>
      </c>
    </row>
    <row r="21" spans="1:11" x14ac:dyDescent="0.5500000000000000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55000000000000004">
      <c r="A23" s="8" t="s">
        <v>43</v>
      </c>
    </row>
    <row r="24" spans="1:11" x14ac:dyDescent="0.55000000000000004">
      <c r="A24" s="8" t="s">
        <v>44</v>
      </c>
      <c r="B24" s="14" t="e">
        <f>I18</f>
        <v>#DIV/0!</v>
      </c>
      <c r="C24" s="9" t="s">
        <v>46</v>
      </c>
      <c r="D24" s="19">
        <f>D9</f>
        <v>2.0499999999999998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55000000000000004">
      <c r="B25" s="15"/>
      <c r="C25" s="9"/>
      <c r="D25" s="16"/>
      <c r="E25" s="9"/>
      <c r="F25" s="9"/>
      <c r="G25" s="17"/>
    </row>
    <row r="26" spans="1:11" x14ac:dyDescent="0.55000000000000004">
      <c r="A26" s="8" t="s">
        <v>45</v>
      </c>
      <c r="B26" s="18" t="e">
        <f>I21</f>
        <v>#DIV/0!</v>
      </c>
      <c r="C26" s="9" t="s">
        <v>47</v>
      </c>
      <c r="D26" s="19">
        <f>D8</f>
        <v>0.41899999999999998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55000000000000004">
      <c r="A28" s="22" t="s">
        <v>50</v>
      </c>
    </row>
    <row r="29" spans="1:11" x14ac:dyDescent="0.55000000000000004">
      <c r="B29" s="21" t="e">
        <f>(F24-F26)/F24</f>
        <v>#DIV/0!</v>
      </c>
    </row>
  </sheetData>
  <mergeCells count="10">
    <mergeCell ref="F24:G24"/>
    <mergeCell ref="F26:G26"/>
    <mergeCell ref="B8:B9"/>
    <mergeCell ref="B4:C4"/>
    <mergeCell ref="F15:G15"/>
    <mergeCell ref="I15:J15"/>
    <mergeCell ref="F18:G18"/>
    <mergeCell ref="I18:J18"/>
    <mergeCell ref="F21:G21"/>
    <mergeCell ref="I21:J21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B20" sqref="B20"/>
    </sheetView>
  </sheetViews>
  <sheetFormatPr defaultRowHeight="18" x14ac:dyDescent="0.55000000000000004"/>
  <cols>
    <col min="2" max="2" width="16.4140625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55000000000000004">
      <c r="B2" t="s">
        <v>67</v>
      </c>
    </row>
    <row r="4" spans="2:11" x14ac:dyDescent="0.55000000000000004">
      <c r="B4" s="102" t="s">
        <v>19</v>
      </c>
      <c r="C4" s="103"/>
      <c r="D4" s="5">
        <f>高効率給湯器!G13</f>
        <v>0</v>
      </c>
    </row>
    <row r="5" spans="2:11" x14ac:dyDescent="0.55000000000000004">
      <c r="B5" s="5" t="s">
        <v>67</v>
      </c>
      <c r="C5" s="5" t="s">
        <v>20</v>
      </c>
      <c r="D5" s="5">
        <f>高効率給湯器!S13</f>
        <v>0</v>
      </c>
      <c r="E5" s="6" t="s">
        <v>28</v>
      </c>
    </row>
    <row r="6" spans="2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55000000000000004">
      <c r="B7" s="23" t="s">
        <v>59</v>
      </c>
      <c r="C7" s="24" t="s">
        <v>66</v>
      </c>
      <c r="D7" s="25">
        <v>24000</v>
      </c>
      <c r="E7" s="7" t="s">
        <v>61</v>
      </c>
    </row>
    <row r="8" spans="2:11" x14ac:dyDescent="0.55000000000000004">
      <c r="B8" s="116" t="s">
        <v>24</v>
      </c>
      <c r="C8" s="5" t="s">
        <v>25</v>
      </c>
      <c r="D8" s="20">
        <v>0.41899999999999998</v>
      </c>
      <c r="E8" s="7" t="s">
        <v>30</v>
      </c>
    </row>
    <row r="9" spans="2:11" x14ac:dyDescent="0.55000000000000004">
      <c r="B9" s="117"/>
      <c r="C9" s="5" t="s">
        <v>68</v>
      </c>
      <c r="D9" s="27">
        <v>6.53</v>
      </c>
      <c r="E9" s="7" t="s">
        <v>62</v>
      </c>
    </row>
    <row r="11" spans="2:11" x14ac:dyDescent="0.55000000000000004">
      <c r="B11" t="s">
        <v>31</v>
      </c>
    </row>
    <row r="12" spans="2:11" x14ac:dyDescent="0.55000000000000004">
      <c r="B12" s="8" t="s">
        <v>32</v>
      </c>
    </row>
    <row r="13" spans="2:11" x14ac:dyDescent="0.55000000000000004">
      <c r="B13" s="9" t="s">
        <v>33</v>
      </c>
    </row>
    <row r="15" spans="2:11" x14ac:dyDescent="0.5500000000000000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55000000000000004">
      <c r="A17" s="8" t="s">
        <v>70</v>
      </c>
    </row>
    <row r="18" spans="1:11" x14ac:dyDescent="0.55000000000000004">
      <c r="B18" s="11">
        <f>I15</f>
        <v>0</v>
      </c>
      <c r="C18" s="9" t="s">
        <v>37</v>
      </c>
      <c r="D18" s="12">
        <f>D7</f>
        <v>24000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55000000000000004">
      <c r="A20" s="8" t="s">
        <v>42</v>
      </c>
    </row>
    <row r="21" spans="1:11" x14ac:dyDescent="0.5500000000000000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55000000000000004">
      <c r="A23" s="8" t="s">
        <v>43</v>
      </c>
    </row>
    <row r="24" spans="1:11" x14ac:dyDescent="0.55000000000000004">
      <c r="A24" s="8" t="s">
        <v>44</v>
      </c>
      <c r="B24" s="14" t="e">
        <f>I18</f>
        <v>#DIV/0!</v>
      </c>
      <c r="C24" s="9" t="s">
        <v>46</v>
      </c>
      <c r="D24" s="19">
        <f>D9</f>
        <v>6.53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55000000000000004">
      <c r="B25" s="15"/>
      <c r="C25" s="9"/>
      <c r="D25" s="16"/>
      <c r="E25" s="9"/>
      <c r="F25" s="9"/>
      <c r="G25" s="17"/>
    </row>
    <row r="26" spans="1:11" x14ac:dyDescent="0.55000000000000004">
      <c r="A26" s="8" t="s">
        <v>45</v>
      </c>
      <c r="B26" s="18" t="e">
        <f>I21</f>
        <v>#DIV/0!</v>
      </c>
      <c r="C26" s="9" t="s">
        <v>47</v>
      </c>
      <c r="D26" s="19">
        <f>D8</f>
        <v>0.41899999999999998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55000000000000004">
      <c r="A28" s="22" t="s">
        <v>50</v>
      </c>
    </row>
    <row r="29" spans="1:11" x14ac:dyDescent="0.55000000000000004">
      <c r="B29" s="21" t="e">
        <f>(F24-F26)/F24</f>
        <v>#DIV/0!</v>
      </c>
    </row>
  </sheetData>
  <mergeCells count="10">
    <mergeCell ref="F21:G21"/>
    <mergeCell ref="I21:J21"/>
    <mergeCell ref="F24:G24"/>
    <mergeCell ref="F26:G26"/>
    <mergeCell ref="B4:C4"/>
    <mergeCell ref="B8:B9"/>
    <mergeCell ref="F15:G15"/>
    <mergeCell ref="I15:J15"/>
    <mergeCell ref="F18:G18"/>
    <mergeCell ref="I18:J18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B20" sqref="B20"/>
    </sheetView>
  </sheetViews>
  <sheetFormatPr defaultRowHeight="18" x14ac:dyDescent="0.5500000000000000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55000000000000004">
      <c r="B2" t="s">
        <v>71</v>
      </c>
    </row>
    <row r="4" spans="2:11" x14ac:dyDescent="0.55000000000000004">
      <c r="B4" s="102" t="s">
        <v>19</v>
      </c>
      <c r="C4" s="103"/>
      <c r="D4" s="5">
        <f>高効率給湯器!G13</f>
        <v>0</v>
      </c>
    </row>
    <row r="5" spans="2:11" x14ac:dyDescent="0.55000000000000004">
      <c r="B5" s="5" t="s">
        <v>69</v>
      </c>
      <c r="C5" s="5" t="s">
        <v>20</v>
      </c>
      <c r="D5" s="5">
        <f>高効率給湯器!S13</f>
        <v>0</v>
      </c>
      <c r="E5" s="6" t="s">
        <v>28</v>
      </c>
    </row>
    <row r="6" spans="2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55000000000000004">
      <c r="B7" s="23" t="s">
        <v>59</v>
      </c>
      <c r="C7" s="24" t="s">
        <v>60</v>
      </c>
      <c r="D7" s="25">
        <v>10750</v>
      </c>
      <c r="E7" s="7" t="s">
        <v>61</v>
      </c>
    </row>
    <row r="8" spans="2:11" x14ac:dyDescent="0.55000000000000004">
      <c r="B8" s="116" t="s">
        <v>24</v>
      </c>
      <c r="C8" s="5" t="s">
        <v>25</v>
      </c>
      <c r="D8" s="20">
        <v>0.41899999999999998</v>
      </c>
      <c r="E8" s="7" t="s">
        <v>30</v>
      </c>
    </row>
    <row r="9" spans="2:11" x14ac:dyDescent="0.55000000000000004">
      <c r="B9" s="117"/>
      <c r="C9" s="5" t="s">
        <v>26</v>
      </c>
      <c r="D9" s="20">
        <v>2.0499999999999998</v>
      </c>
      <c r="E9" s="7" t="s">
        <v>62</v>
      </c>
    </row>
    <row r="11" spans="2:11" x14ac:dyDescent="0.55000000000000004">
      <c r="B11" t="s">
        <v>31</v>
      </c>
    </row>
    <row r="12" spans="2:11" x14ac:dyDescent="0.55000000000000004">
      <c r="B12" s="8" t="s">
        <v>32</v>
      </c>
    </row>
    <row r="13" spans="2:11" x14ac:dyDescent="0.55000000000000004">
      <c r="B13" s="9" t="s">
        <v>33</v>
      </c>
    </row>
    <row r="15" spans="2:11" x14ac:dyDescent="0.5500000000000000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55000000000000004">
      <c r="A17" s="8" t="s">
        <v>58</v>
      </c>
    </row>
    <row r="18" spans="1:11" x14ac:dyDescent="0.55000000000000004">
      <c r="B18" s="11">
        <f>I15</f>
        <v>0</v>
      </c>
      <c r="C18" s="9" t="s">
        <v>37</v>
      </c>
      <c r="D18" s="12">
        <f>D7</f>
        <v>10750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55000000000000004">
      <c r="A20" s="8" t="s">
        <v>42</v>
      </c>
    </row>
    <row r="21" spans="1:11" x14ac:dyDescent="0.5500000000000000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55000000000000004">
      <c r="A23" s="8" t="s">
        <v>43</v>
      </c>
    </row>
    <row r="24" spans="1:11" x14ac:dyDescent="0.55000000000000004">
      <c r="A24" s="8" t="s">
        <v>44</v>
      </c>
      <c r="B24" s="14" t="e">
        <f>I18</f>
        <v>#DIV/0!</v>
      </c>
      <c r="C24" s="9" t="s">
        <v>46</v>
      </c>
      <c r="D24" s="19">
        <f>D9</f>
        <v>2.0499999999999998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55000000000000004">
      <c r="B25" s="15"/>
      <c r="C25" s="9"/>
      <c r="D25" s="16"/>
      <c r="E25" s="9"/>
      <c r="F25" s="9"/>
      <c r="G25" s="17"/>
    </row>
    <row r="26" spans="1:11" x14ac:dyDescent="0.55000000000000004">
      <c r="A26" s="8" t="s">
        <v>45</v>
      </c>
      <c r="B26" s="18" t="e">
        <f>I21</f>
        <v>#DIV/0!</v>
      </c>
      <c r="C26" s="9" t="s">
        <v>47</v>
      </c>
      <c r="D26" s="19">
        <f>D8</f>
        <v>0.41899999999999998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55000000000000004">
      <c r="A28" s="22" t="s">
        <v>50</v>
      </c>
    </row>
    <row r="29" spans="1:11" x14ac:dyDescent="0.55000000000000004">
      <c r="B29" s="21" t="e">
        <f>(F24-F26)/F24</f>
        <v>#DIV/0!</v>
      </c>
    </row>
  </sheetData>
  <mergeCells count="10">
    <mergeCell ref="F21:G21"/>
    <mergeCell ref="I21:J21"/>
    <mergeCell ref="F24:G24"/>
    <mergeCell ref="F26:G26"/>
    <mergeCell ref="B4:C4"/>
    <mergeCell ref="B8:B9"/>
    <mergeCell ref="F15:G15"/>
    <mergeCell ref="I15:J15"/>
    <mergeCell ref="F18:G18"/>
    <mergeCell ref="I18:J18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13" workbookViewId="0">
      <selection activeCell="B20" sqref="B20"/>
    </sheetView>
  </sheetViews>
  <sheetFormatPr defaultRowHeight="18" x14ac:dyDescent="0.55000000000000004"/>
  <cols>
    <col min="2" max="2" width="17.58203125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55000000000000004">
      <c r="B2" t="s">
        <v>72</v>
      </c>
    </row>
    <row r="4" spans="2:11" x14ac:dyDescent="0.55000000000000004">
      <c r="B4" s="102" t="s">
        <v>19</v>
      </c>
      <c r="C4" s="103"/>
      <c r="D4" s="5">
        <f>高効率給湯器!G13</f>
        <v>0</v>
      </c>
    </row>
    <row r="5" spans="2:11" x14ac:dyDescent="0.55000000000000004">
      <c r="B5" s="5" t="s">
        <v>72</v>
      </c>
      <c r="C5" s="5" t="s">
        <v>20</v>
      </c>
      <c r="D5" s="5">
        <f>高効率給湯器!S13</f>
        <v>0</v>
      </c>
      <c r="E5" s="6" t="s">
        <v>28</v>
      </c>
    </row>
    <row r="6" spans="2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55000000000000004">
      <c r="B7" s="23" t="s">
        <v>59</v>
      </c>
      <c r="C7" s="24" t="s">
        <v>66</v>
      </c>
      <c r="D7" s="25">
        <v>24000</v>
      </c>
      <c r="E7" s="7" t="s">
        <v>61</v>
      </c>
    </row>
    <row r="8" spans="2:11" x14ac:dyDescent="0.55000000000000004">
      <c r="B8" s="116" t="s">
        <v>24</v>
      </c>
      <c r="C8" s="5" t="s">
        <v>25</v>
      </c>
      <c r="D8" s="20">
        <v>0.41899999999999998</v>
      </c>
      <c r="E8" s="7" t="s">
        <v>30</v>
      </c>
    </row>
    <row r="9" spans="2:11" x14ac:dyDescent="0.55000000000000004">
      <c r="B9" s="117"/>
      <c r="C9" s="5" t="s">
        <v>68</v>
      </c>
      <c r="D9" s="27">
        <v>6.53</v>
      </c>
      <c r="E9" s="7" t="s">
        <v>62</v>
      </c>
    </row>
    <row r="11" spans="2:11" x14ac:dyDescent="0.55000000000000004">
      <c r="B11" t="s">
        <v>31</v>
      </c>
    </row>
    <row r="12" spans="2:11" x14ac:dyDescent="0.55000000000000004">
      <c r="B12" s="8" t="s">
        <v>32</v>
      </c>
    </row>
    <row r="13" spans="2:11" x14ac:dyDescent="0.55000000000000004">
      <c r="B13" s="9" t="s">
        <v>33</v>
      </c>
    </row>
    <row r="15" spans="2:11" x14ac:dyDescent="0.5500000000000000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55000000000000004">
      <c r="A17" s="8" t="s">
        <v>70</v>
      </c>
    </row>
    <row r="18" spans="1:11" x14ac:dyDescent="0.55000000000000004">
      <c r="B18" s="11">
        <f>I15</f>
        <v>0</v>
      </c>
      <c r="C18" s="9" t="s">
        <v>37</v>
      </c>
      <c r="D18" s="12">
        <f>D7</f>
        <v>24000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55000000000000004">
      <c r="A20" s="8" t="s">
        <v>42</v>
      </c>
    </row>
    <row r="21" spans="1:11" x14ac:dyDescent="0.5500000000000000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55000000000000004">
      <c r="A23" s="8" t="s">
        <v>43</v>
      </c>
    </row>
    <row r="24" spans="1:11" x14ac:dyDescent="0.55000000000000004">
      <c r="A24" s="8" t="s">
        <v>44</v>
      </c>
      <c r="B24" s="14" t="e">
        <f>I18</f>
        <v>#DIV/0!</v>
      </c>
      <c r="C24" s="9" t="s">
        <v>46</v>
      </c>
      <c r="D24" s="19">
        <f>D9</f>
        <v>6.53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55000000000000004">
      <c r="B25" s="15"/>
      <c r="C25" s="9"/>
      <c r="D25" s="16"/>
      <c r="E25" s="9"/>
      <c r="F25" s="9"/>
      <c r="G25" s="17"/>
    </row>
    <row r="26" spans="1:11" x14ac:dyDescent="0.55000000000000004">
      <c r="A26" s="8" t="s">
        <v>45</v>
      </c>
      <c r="B26" s="18" t="e">
        <f>I21</f>
        <v>#DIV/0!</v>
      </c>
      <c r="C26" s="9" t="s">
        <v>47</v>
      </c>
      <c r="D26" s="19">
        <f>D8</f>
        <v>0.41899999999999998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55000000000000004">
      <c r="A28" s="22" t="s">
        <v>50</v>
      </c>
    </row>
    <row r="29" spans="1:11" x14ac:dyDescent="0.55000000000000004">
      <c r="B29" s="21" t="e">
        <f>(F24-F26)/F24</f>
        <v>#DIV/0!</v>
      </c>
    </row>
  </sheetData>
  <mergeCells count="10">
    <mergeCell ref="F21:G21"/>
    <mergeCell ref="I21:J21"/>
    <mergeCell ref="F24:G24"/>
    <mergeCell ref="F26:G26"/>
    <mergeCell ref="B4:C4"/>
    <mergeCell ref="B8:B9"/>
    <mergeCell ref="F15:G15"/>
    <mergeCell ref="I15:J15"/>
    <mergeCell ref="F18:G18"/>
    <mergeCell ref="I18:J18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>
      <selection activeCell="B20" sqref="B20"/>
    </sheetView>
  </sheetViews>
  <sheetFormatPr defaultRowHeight="18" x14ac:dyDescent="0.5500000000000000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1:11" x14ac:dyDescent="0.55000000000000004">
      <c r="B2" t="s">
        <v>15</v>
      </c>
    </row>
    <row r="4" spans="1:11" x14ac:dyDescent="0.55000000000000004">
      <c r="B4" s="102" t="s">
        <v>19</v>
      </c>
      <c r="C4" s="103"/>
      <c r="D4" s="5">
        <f>高効率給湯器!G13</f>
        <v>0</v>
      </c>
    </row>
    <row r="5" spans="1:11" x14ac:dyDescent="0.55000000000000004">
      <c r="B5" s="5" t="s">
        <v>74</v>
      </c>
      <c r="C5" s="5" t="s">
        <v>22</v>
      </c>
      <c r="D5" s="5">
        <f>高効率給湯器!S13</f>
        <v>0</v>
      </c>
      <c r="E5" s="6" t="s">
        <v>28</v>
      </c>
    </row>
    <row r="6" spans="1:11" x14ac:dyDescent="0.5500000000000000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1:11" x14ac:dyDescent="0.55000000000000004">
      <c r="B7" s="5"/>
      <c r="C7" s="5" t="s">
        <v>23</v>
      </c>
      <c r="D7" s="5">
        <v>860</v>
      </c>
      <c r="E7" s="7" t="s">
        <v>29</v>
      </c>
    </row>
    <row r="8" spans="1:11" x14ac:dyDescent="0.55000000000000004">
      <c r="B8" s="5" t="s">
        <v>24</v>
      </c>
      <c r="C8" s="5" t="s">
        <v>25</v>
      </c>
      <c r="D8" s="20">
        <v>0.41899999999999998</v>
      </c>
      <c r="E8" s="7" t="s">
        <v>30</v>
      </c>
    </row>
    <row r="10" spans="1:11" x14ac:dyDescent="0.55000000000000004">
      <c r="B10" t="s">
        <v>31</v>
      </c>
    </row>
    <row r="11" spans="1:11" x14ac:dyDescent="0.55000000000000004">
      <c r="B11" s="8" t="s">
        <v>32</v>
      </c>
    </row>
    <row r="12" spans="1:11" x14ac:dyDescent="0.55000000000000004">
      <c r="B12" s="9" t="s">
        <v>33</v>
      </c>
    </row>
    <row r="14" spans="1:11" x14ac:dyDescent="0.55000000000000004">
      <c r="B14" s="10">
        <v>25</v>
      </c>
      <c r="C14" s="9" t="s">
        <v>34</v>
      </c>
      <c r="D14" s="10">
        <f>D4</f>
        <v>0</v>
      </c>
      <c r="E14" s="9" t="s">
        <v>35</v>
      </c>
      <c r="F14" s="104">
        <v>365</v>
      </c>
      <c r="G14" s="105"/>
      <c r="H14" s="9" t="s">
        <v>36</v>
      </c>
      <c r="I14" s="106">
        <f>ROUND(B14*D14*F14,1)</f>
        <v>0</v>
      </c>
      <c r="J14" s="107"/>
      <c r="K14" s="9" t="s">
        <v>29</v>
      </c>
    </row>
    <row r="16" spans="1:11" x14ac:dyDescent="0.55000000000000004">
      <c r="A16" s="8" t="s">
        <v>73</v>
      </c>
    </row>
    <row r="17" spans="1:11" x14ac:dyDescent="0.55000000000000004">
      <c r="B17" s="11">
        <f>I14</f>
        <v>0</v>
      </c>
      <c r="C17" s="9" t="s">
        <v>37</v>
      </c>
      <c r="D17" s="12">
        <v>860</v>
      </c>
      <c r="E17" s="9" t="s">
        <v>38</v>
      </c>
      <c r="F17" s="104">
        <f>D5/100</f>
        <v>0</v>
      </c>
      <c r="G17" s="105"/>
      <c r="H17" s="13" t="s">
        <v>40</v>
      </c>
      <c r="I17" s="108" t="e">
        <f>ROUND(B17/(D17*F17),1)</f>
        <v>#DIV/0!</v>
      </c>
      <c r="J17" s="109"/>
      <c r="K17" s="9" t="s">
        <v>39</v>
      </c>
    </row>
    <row r="19" spans="1:11" x14ac:dyDescent="0.55000000000000004">
      <c r="A19" s="8" t="s">
        <v>42</v>
      </c>
    </row>
    <row r="20" spans="1:11" x14ac:dyDescent="0.55000000000000004">
      <c r="B20" s="11">
        <f>I14</f>
        <v>0</v>
      </c>
      <c r="C20" s="9" t="s">
        <v>37</v>
      </c>
      <c r="D20" s="12">
        <v>860</v>
      </c>
      <c r="E20" s="9" t="s">
        <v>38</v>
      </c>
      <c r="F20" s="104">
        <f>D6/100</f>
        <v>0</v>
      </c>
      <c r="G20" s="105"/>
      <c r="H20" s="13" t="s">
        <v>40</v>
      </c>
      <c r="I20" s="108" t="e">
        <f>ROUND(B20/(D20*F20),1)</f>
        <v>#DIV/0!</v>
      </c>
      <c r="J20" s="109"/>
      <c r="K20" s="9" t="s">
        <v>39</v>
      </c>
    </row>
    <row r="22" spans="1:11" x14ac:dyDescent="0.55000000000000004">
      <c r="A22" s="8" t="s">
        <v>43</v>
      </c>
    </row>
    <row r="23" spans="1:11" x14ac:dyDescent="0.55000000000000004">
      <c r="A23" s="8" t="s">
        <v>44</v>
      </c>
      <c r="B23" s="14" t="e">
        <f>I17</f>
        <v>#DIV/0!</v>
      </c>
      <c r="C23" s="9" t="s">
        <v>75</v>
      </c>
      <c r="D23" s="19">
        <f>D8</f>
        <v>0.41899999999999998</v>
      </c>
      <c r="E23" s="9" t="s">
        <v>48</v>
      </c>
      <c r="F23" s="100" t="e">
        <f>B23*D23</f>
        <v>#DIV/0!</v>
      </c>
      <c r="G23" s="101"/>
      <c r="H23" s="9" t="s">
        <v>49</v>
      </c>
      <c r="I23" s="9" t="s">
        <v>51</v>
      </c>
    </row>
    <row r="24" spans="1:11" x14ac:dyDescent="0.55000000000000004">
      <c r="B24" s="15"/>
      <c r="C24" s="9"/>
      <c r="D24" s="16"/>
      <c r="E24" s="9"/>
      <c r="F24" s="9"/>
      <c r="G24" s="17"/>
    </row>
    <row r="25" spans="1:11" x14ac:dyDescent="0.55000000000000004">
      <c r="A25" s="8" t="s">
        <v>45</v>
      </c>
      <c r="B25" s="18" t="e">
        <f>I20</f>
        <v>#DIV/0!</v>
      </c>
      <c r="C25" s="9" t="s">
        <v>75</v>
      </c>
      <c r="D25" s="19">
        <f>D8</f>
        <v>0.41899999999999998</v>
      </c>
      <c r="E25" s="9" t="s">
        <v>48</v>
      </c>
      <c r="F25" s="100" t="e">
        <f>B25*D25</f>
        <v>#DIV/0!</v>
      </c>
      <c r="G25" s="101"/>
      <c r="H25" s="9" t="s">
        <v>49</v>
      </c>
      <c r="I25" s="9" t="s">
        <v>52</v>
      </c>
    </row>
    <row r="27" spans="1:11" x14ac:dyDescent="0.55000000000000004">
      <c r="A27" s="22" t="s">
        <v>50</v>
      </c>
    </row>
    <row r="28" spans="1:11" x14ac:dyDescent="0.55000000000000004">
      <c r="B28" s="21" t="e">
        <f>(F23-F25)/F23</f>
        <v>#DIV/0!</v>
      </c>
    </row>
  </sheetData>
  <mergeCells count="9">
    <mergeCell ref="F23:G23"/>
    <mergeCell ref="F25:G25"/>
    <mergeCell ref="B4:C4"/>
    <mergeCell ref="F14:G14"/>
    <mergeCell ref="I14:J14"/>
    <mergeCell ref="F17:G17"/>
    <mergeCell ref="I17:J17"/>
    <mergeCell ref="F20:G20"/>
    <mergeCell ref="I20:J2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高効率給湯器</vt:lpstr>
      <vt:lpstr>試算</vt:lpstr>
      <vt:lpstr>リスト</vt:lpstr>
      <vt:lpstr>電気温水器</vt:lpstr>
      <vt:lpstr>ガス給湯器都市ガス</vt:lpstr>
      <vt:lpstr>ガス給湯器LPガス</vt:lpstr>
      <vt:lpstr>エコジョーズ都市ガス</vt:lpstr>
      <vt:lpstr>エコジョーズLPガス</vt:lpstr>
      <vt:lpstr>エコキュート</vt:lpstr>
      <vt:lpstr>高効率給湯器!Print_Area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2025-04-21T01:51:18Z</dcterms:modified>
</cp:coreProperties>
</file>