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190167\Documents\"/>
    </mc:Choice>
  </mc:AlternateContent>
  <bookViews>
    <workbookView xWindow="0" yWindow="0" windowWidth="20490" windowHeight="7530" tabRatio="867"/>
  </bookViews>
  <sheets>
    <sheet name="基本情報入力シート" sheetId="73" r:id="rId1"/>
    <sheet name="別紙様式2-2 個表_処遇" sheetId="9" r:id="rId2"/>
    <sheet name="別紙様式2-3 個表_特定" sheetId="72" r:id="rId3"/>
    <sheet name="別紙様式2-4 個表_ベースアップ" sheetId="79" r:id="rId4"/>
    <sheet name="別紙様式2-1 計画書_総括表" sheetId="70"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1" hidden="1">'別紙様式2-2 個表_処遇'!$L$11:$AG$11</definedName>
    <definedName name="_xlnm._FilterDatabase" localSheetId="2" hidden="1">'別紙様式2-3 個表_特定'!$L$11:$AH$11</definedName>
    <definedName name="_xlnm._FilterDatabase" localSheetId="3" hidden="1">'別紙様式2-4 個表_ベースアップ'!$L$11:$AF$11</definedName>
    <definedName name="_xlnm.Print_Area" localSheetId="5">【参考】数式用!$A$1:$L$34</definedName>
    <definedName name="_xlnm.Print_Area" localSheetId="0">基本情報入力シート!$A$1:$AB$72</definedName>
    <definedName name="_xlnm.Print_Area" localSheetId="4">'別紙様式2-1 計画書_総括表'!$A$1:$AK$249</definedName>
    <definedName name="_xlnm.Print_Area" localSheetId="1">'別紙様式2-2 個表_処遇'!$A$1:$AG$31</definedName>
    <definedName name="_xlnm.Print_Area" localSheetId="2">'別紙様式2-3 個表_特定'!$A$1:$AH$31</definedName>
    <definedName name="_xlnm.Print_Area" localSheetId="3">'別紙様式2-4 個表_ベースアップ'!$A$1:$AF$31</definedName>
    <definedName name="_xlnm.Print_Titles" localSheetId="5">【参考】数式用!$2:$4</definedName>
    <definedName name="_xlnm.Print_Titles" localSheetId="1">'別紙様式2-2 個表_処遇'!$7:$11</definedName>
    <definedName name="_xlnm.Print_Titles" localSheetId="2">'別紙様式2-3 個表_特定'!$7:$11</definedName>
    <definedName name="_xlnm.Print_Titles" localSheetId="3">'別紙様式2-4 個表_ベースアップ'!$7:$11</definedName>
    <definedName name="www" localSheetId="3">#REF!</definedName>
    <definedName name="www">#REF!</definedName>
    <definedName name="サービス" localSheetId="3">#REF!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3">#REF!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authors>
    <author>大塚 優(ootsuka-yuu.xy2)</author>
    <author>-</author>
    <author>作成者</author>
  </authors>
  <commentList>
    <comment ref="Y3" authorId="0" shapeId="0">
      <text>
        <r>
          <rPr>
            <sz val="9"/>
            <color indexed="81"/>
            <rFont val="MS P ゴシック"/>
            <family val="3"/>
            <charset val="128"/>
          </rPr>
          <t>最初に必ず記入をしてください。</t>
        </r>
      </text>
    </comment>
    <comment ref="AK15" authorId="1"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text>
        <r>
          <rPr>
            <sz val="9"/>
            <color indexed="81"/>
            <rFont val="MS P ゴシック"/>
            <family val="3"/>
            <charset val="128"/>
          </rPr>
          <t>空欄の場合、先に本シート５（１）「ベースアップ等加算の配分要件」を記入してください。</t>
        </r>
      </text>
    </comment>
    <comment ref="A50" authorId="2"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text>
        <r>
          <rPr>
            <sz val="9"/>
            <color indexed="81"/>
            <rFont val="MS P ゴシック"/>
            <family val="3"/>
            <charset val="128"/>
          </rPr>
          <t>「その他」をチェックする場合は、
右側のカッコに具体的な項目を記入してください。</t>
        </r>
      </text>
    </comment>
    <comment ref="L61" authorId="2" shapeId="0">
      <text>
        <r>
          <rPr>
            <sz val="9"/>
            <color indexed="81"/>
            <rFont val="MS P ゴシック"/>
            <family val="3"/>
            <charset val="128"/>
          </rPr>
          <t>ドロップダウンリストから選択できます。</t>
        </r>
      </text>
    </comment>
    <comment ref="S95" authorId="2" shapeId="0">
      <text>
        <r>
          <rPr>
            <sz val="9"/>
            <color indexed="81"/>
            <rFont val="MS P ゴシック"/>
            <family val="3"/>
            <charset val="128"/>
          </rPr>
          <t>空欄の場合、先に本シート２(２)②「加算額を上回る賃金改善について（内訳）」を記入してください。</t>
        </r>
      </text>
    </comment>
    <comment ref="AJ98" authorId="2"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text>
        <r>
          <rPr>
            <sz val="9"/>
            <color indexed="81"/>
            <rFont val="MS P ゴシック"/>
            <family val="3"/>
            <charset val="128"/>
          </rPr>
          <t>本シートの４(２)に理由が記入されていれば、「〇」が表示されます。</t>
        </r>
      </text>
    </comment>
    <comment ref="AL100" authorId="2"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text>
        <r>
          <rPr>
            <sz val="9"/>
            <color indexed="81"/>
            <rFont val="MS P ゴシック"/>
            <family val="3"/>
            <charset val="128"/>
          </rPr>
          <t>（C）「その他の職種」の職員でも、特定加算を配分しなかった職員の賃金額は記入する必要がありません。</t>
        </r>
      </text>
    </comment>
    <comment ref="AD105" authorId="2" shapeId="0">
      <text>
        <r>
          <rPr>
            <sz val="9"/>
            <color indexed="81"/>
            <rFont val="MS P ゴシック"/>
            <family val="3"/>
            <charset val="128"/>
          </rPr>
          <t>本計画書（別紙様式2-3）で特定加算の取得を届け出た事業所全体の人数を記入してください。</t>
        </r>
      </text>
    </comment>
    <comment ref="AB115"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text>
        <r>
          <rPr>
            <sz val="9"/>
            <color indexed="81"/>
            <rFont val="MS P ゴシック"/>
            <family val="3"/>
            <charset val="128"/>
          </rPr>
          <t>「その他」をチェックする場合は、
右側のカッコに具体的な項目を記入してください。</t>
        </r>
      </text>
    </comment>
    <comment ref="AB148" authorId="2"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text>
        <r>
          <rPr>
            <sz val="9"/>
            <color indexed="81"/>
            <rFont val="MS P ゴシック"/>
            <family val="3"/>
            <charset val="128"/>
          </rPr>
          <t>「その他」をチェックする場合は、
右側のカッコに具体的な項目を記入してください。</t>
        </r>
      </text>
    </comment>
    <comment ref="A217" authorId="2" shapeId="0">
      <text>
        <r>
          <rPr>
            <sz val="9"/>
            <color indexed="81"/>
            <rFont val="MS P ゴシック"/>
            <family val="3"/>
            <charset val="128"/>
          </rPr>
          <t>空欄が表示される項目は、記入が不要のため、
対応する必要はありません。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<sst xmlns="http://schemas.openxmlformats.org/spreadsheetml/2006/main" count="2909" uniqueCount="495">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</sst>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8474313"/>
              <a:ext cx="187325" cy="674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7725" y="23455313"/>
              <a:ext cx="18732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7725" y="38592125"/>
              <a:ext cx="187325" cy="1417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7725" y="14978063"/>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7725" y="17089438"/>
              <a:ext cx="187325" cy="9415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7725" y="20264438"/>
              <a:ext cx="187325" cy="5953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7725" y="42806938"/>
              <a:ext cx="18732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7725" y="3286125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7725" y="51022250"/>
              <a:ext cx="18732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7725" y="8572500"/>
              <a:ext cx="187325" cy="222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7725" y="20264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7725" y="4008437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7725" y="48140938"/>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4.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tabSelected="1" view="pageBreakPreview" zoomScale="85" zoomScaleNormal="100" zoomScaleSheetLayoutView="85" workbookViewId="0">
      <selection activeCell="M43" sqref="M43:X4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455</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t="s">
        <v>456</v>
      </c>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t="s">
        <v>456</v>
      </c>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7" t="s">
        <v>72</v>
      </c>
      <c r="D40" s="697"/>
      <c r="E40" s="697"/>
      <c r="F40" s="697"/>
      <c r="G40" s="697"/>
      <c r="H40" s="697"/>
      <c r="I40" s="697"/>
      <c r="J40" s="697"/>
      <c r="K40" s="697"/>
      <c r="L40" s="698"/>
      <c r="M40" s="686" t="s">
        <v>457</v>
      </c>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t="s">
        <v>458</v>
      </c>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t="s">
        <v>459</v>
      </c>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t="s">
        <v>460</v>
      </c>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t="s">
        <v>461</v>
      </c>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t="s">
        <v>462</v>
      </c>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t="s">
        <v>463</v>
      </c>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t="s">
        <v>464</v>
      </c>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t="s">
        <v>465</v>
      </c>
      <c r="D54" s="723"/>
      <c r="E54" s="723"/>
      <c r="F54" s="723"/>
      <c r="G54" s="723"/>
      <c r="H54" s="723"/>
      <c r="I54" s="723"/>
      <c r="J54" s="723"/>
      <c r="K54" s="723"/>
      <c r="L54" s="724"/>
      <c r="M54" s="708" t="s">
        <v>470</v>
      </c>
      <c r="N54" s="708"/>
      <c r="O54" s="708"/>
      <c r="P54" s="708"/>
      <c r="Q54" s="708"/>
      <c r="R54" s="708" t="s">
        <v>470</v>
      </c>
      <c r="S54" s="708"/>
      <c r="T54" s="708"/>
      <c r="U54" s="708"/>
      <c r="V54" s="708"/>
      <c r="W54" s="394" t="s">
        <v>475</v>
      </c>
      <c r="X54" s="258" t="s">
        <v>478</v>
      </c>
      <c r="Y54" s="285" t="s">
        <v>148</v>
      </c>
      <c r="Z54" s="259">
        <v>800000</v>
      </c>
      <c r="AA54" s="260">
        <v>180000</v>
      </c>
      <c r="AB54" s="251">
        <f>IF(Z54="","",Z54-AA54)</f>
        <v>620000</v>
      </c>
    </row>
    <row r="55" spans="1:28" ht="37.5" customHeight="1">
      <c r="B55" s="11">
        <f>B54+1</f>
        <v>2</v>
      </c>
      <c r="C55" s="725" t="s">
        <v>466</v>
      </c>
      <c r="D55" s="726"/>
      <c r="E55" s="726"/>
      <c r="F55" s="726"/>
      <c r="G55" s="726"/>
      <c r="H55" s="726"/>
      <c r="I55" s="726"/>
      <c r="J55" s="726"/>
      <c r="K55" s="726"/>
      <c r="L55" s="727"/>
      <c r="M55" s="707" t="s">
        <v>470</v>
      </c>
      <c r="N55" s="707"/>
      <c r="O55" s="707"/>
      <c r="P55" s="707"/>
      <c r="Q55" s="707"/>
      <c r="R55" s="707" t="s">
        <v>470</v>
      </c>
      <c r="S55" s="707"/>
      <c r="T55" s="707"/>
      <c r="U55" s="707"/>
      <c r="V55" s="707"/>
      <c r="W55" s="393" t="s">
        <v>476</v>
      </c>
      <c r="X55" s="262" t="s">
        <v>479</v>
      </c>
      <c r="Y55" s="262" t="s">
        <v>148</v>
      </c>
      <c r="Z55" s="263">
        <v>1000000</v>
      </c>
      <c r="AA55" s="264">
        <v>230000</v>
      </c>
      <c r="AB55" s="252">
        <f t="shared" ref="AB55:AB59" si="0">IF(Z55="","",Z55-AA55)</f>
        <v>770000</v>
      </c>
    </row>
    <row r="56" spans="1:28" ht="37.5" customHeight="1">
      <c r="B56" s="11">
        <f t="shared" ref="B56:B92" si="1">B55+1</f>
        <v>3</v>
      </c>
      <c r="C56" s="725" t="s">
        <v>467</v>
      </c>
      <c r="D56" s="726"/>
      <c r="E56" s="726"/>
      <c r="F56" s="726"/>
      <c r="G56" s="726"/>
      <c r="H56" s="726"/>
      <c r="I56" s="726"/>
      <c r="J56" s="726"/>
      <c r="K56" s="726"/>
      <c r="L56" s="727"/>
      <c r="M56" s="707" t="s">
        <v>470</v>
      </c>
      <c r="N56" s="707"/>
      <c r="O56" s="707"/>
      <c r="P56" s="707"/>
      <c r="Q56" s="707"/>
      <c r="R56" s="707" t="s">
        <v>470</v>
      </c>
      <c r="S56" s="707"/>
      <c r="T56" s="707"/>
      <c r="U56" s="707"/>
      <c r="V56" s="707"/>
      <c r="W56" s="393" t="s">
        <v>477</v>
      </c>
      <c r="X56" s="262" t="s">
        <v>480</v>
      </c>
      <c r="Y56" s="262" t="s">
        <v>154</v>
      </c>
      <c r="Z56" s="263">
        <v>5000000</v>
      </c>
      <c r="AA56" s="264">
        <v>260000</v>
      </c>
      <c r="AB56" s="252">
        <f t="shared" si="0"/>
        <v>4740000</v>
      </c>
    </row>
    <row r="57" spans="1:28" ht="37.5" customHeight="1">
      <c r="B57" s="11">
        <f t="shared" si="1"/>
        <v>4</v>
      </c>
      <c r="C57" s="725" t="s">
        <v>468</v>
      </c>
      <c r="D57" s="726"/>
      <c r="E57" s="726"/>
      <c r="F57" s="726"/>
      <c r="G57" s="726"/>
      <c r="H57" s="726"/>
      <c r="I57" s="726"/>
      <c r="J57" s="726"/>
      <c r="K57" s="726"/>
      <c r="L57" s="727"/>
      <c r="M57" s="707" t="s">
        <v>471</v>
      </c>
      <c r="N57" s="707"/>
      <c r="O57" s="707"/>
      <c r="P57" s="707"/>
      <c r="Q57" s="707"/>
      <c r="R57" s="707" t="s">
        <v>473</v>
      </c>
      <c r="S57" s="707"/>
      <c r="T57" s="707"/>
      <c r="U57" s="707"/>
      <c r="V57" s="707"/>
      <c r="W57" s="393" t="s">
        <v>471</v>
      </c>
      <c r="X57" s="262" t="s">
        <v>481</v>
      </c>
      <c r="Y57" s="262" t="s">
        <v>160</v>
      </c>
      <c r="Z57" s="263">
        <v>2500000</v>
      </c>
      <c r="AA57" s="264">
        <v>130000</v>
      </c>
      <c r="AB57" s="252">
        <f t="shared" si="0"/>
        <v>2370000</v>
      </c>
    </row>
    <row r="58" spans="1:28" ht="37.5" customHeight="1">
      <c r="B58" s="11">
        <f t="shared" si="1"/>
        <v>5</v>
      </c>
      <c r="C58" s="725" t="s">
        <v>469</v>
      </c>
      <c r="D58" s="726"/>
      <c r="E58" s="726"/>
      <c r="F58" s="726"/>
      <c r="G58" s="726"/>
      <c r="H58" s="726"/>
      <c r="I58" s="726"/>
      <c r="J58" s="726"/>
      <c r="K58" s="726"/>
      <c r="L58" s="727"/>
      <c r="M58" s="707" t="s">
        <v>472</v>
      </c>
      <c r="N58" s="707"/>
      <c r="O58" s="707"/>
      <c r="P58" s="707"/>
      <c r="Q58" s="707"/>
      <c r="R58" s="707" t="s">
        <v>474</v>
      </c>
      <c r="S58" s="707"/>
      <c r="T58" s="707"/>
      <c r="U58" s="707"/>
      <c r="V58" s="707"/>
      <c r="W58" s="393" t="s">
        <v>472</v>
      </c>
      <c r="X58" s="262" t="s">
        <v>482</v>
      </c>
      <c r="Y58" s="262" t="s">
        <v>156</v>
      </c>
      <c r="Z58" s="263">
        <v>7700000</v>
      </c>
      <c r="AA58" s="264">
        <v>600000</v>
      </c>
      <c r="AB58" s="252">
        <f t="shared" si="0"/>
        <v>7100000</v>
      </c>
    </row>
    <row r="59" spans="1:28" ht="37.5" customHeight="1">
      <c r="B59" s="11">
        <f t="shared" si="1"/>
        <v>6</v>
      </c>
      <c r="C59" s="725" t="s">
        <v>469</v>
      </c>
      <c r="D59" s="726"/>
      <c r="E59" s="726"/>
      <c r="F59" s="726"/>
      <c r="G59" s="726"/>
      <c r="H59" s="726"/>
      <c r="I59" s="726"/>
      <c r="J59" s="726"/>
      <c r="K59" s="726"/>
      <c r="L59" s="727"/>
      <c r="M59" s="707" t="s">
        <v>472</v>
      </c>
      <c r="N59" s="707"/>
      <c r="O59" s="707"/>
      <c r="P59" s="707"/>
      <c r="Q59" s="707"/>
      <c r="R59" s="675" t="s">
        <v>474</v>
      </c>
      <c r="S59" s="676"/>
      <c r="T59" s="676"/>
      <c r="U59" s="676"/>
      <c r="V59" s="677"/>
      <c r="W59" s="393" t="s">
        <v>472</v>
      </c>
      <c r="X59" s="262" t="s">
        <v>482</v>
      </c>
      <c r="Y59" s="262" t="s">
        <v>200</v>
      </c>
      <c r="Z59" s="263">
        <v>13700000</v>
      </c>
      <c r="AA59" s="264">
        <v>1000000</v>
      </c>
      <c r="AB59" s="252">
        <f t="shared" si="0"/>
        <v>12700000</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5"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4" zoomScale="85" zoomScaleNormal="85" zoomScaleSheetLayoutView="85" zoomScalePageLayoutView="70" workbookViewId="0">
      <selection activeCell="AG18" sqref="AG18"/>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f>IF(SUM(AG12:AG111)=0,"",SUM(AG12:AG111))</f>
        <v>24548640</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70" zoomScaleNormal="70" zoomScaleSheetLayoutView="70" zoomScalePageLayoutView="70" workbookViewId="0">
      <selection activeCell="P21" sqref="P21:AG21"/>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111"/>
  <sheetViews>
    <sheetView view="pageBreakPreview" zoomScale="70" zoomScaleNormal="85" zoomScaleSheetLayoutView="70" zoomScalePageLayoutView="70" workbookViewId="0">
      <selection activeCell="AA18" sqref="AA18"/>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○○ケアサービス</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1314567891</v>
      </c>
      <c r="C12" s="1246"/>
      <c r="D12" s="1246"/>
      <c r="E12" s="1246"/>
      <c r="F12" s="1246"/>
      <c r="G12" s="1246"/>
      <c r="H12" s="1246"/>
      <c r="I12" s="1246"/>
      <c r="J12" s="1246"/>
      <c r="K12" s="1247"/>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45" t="str">
        <f>IF(基本情報入力シート!C55="","",基本情報入力シート!C55)</f>
        <v>1314567892</v>
      </c>
      <c r="C13" s="1246"/>
      <c r="D13" s="1246"/>
      <c r="E13" s="1246"/>
      <c r="F13" s="1246"/>
      <c r="G13" s="1246"/>
      <c r="H13" s="1246"/>
      <c r="I13" s="1246"/>
      <c r="J13" s="1246"/>
      <c r="K13" s="1247"/>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45" t="str">
        <f>IF(基本情報入力シート!C56="","",基本情報入力シート!C56)</f>
        <v>1314567893</v>
      </c>
      <c r="C14" s="1246"/>
      <c r="D14" s="1246"/>
      <c r="E14" s="1246"/>
      <c r="F14" s="1246"/>
      <c r="G14" s="1246"/>
      <c r="H14" s="1246"/>
      <c r="I14" s="1246"/>
      <c r="J14" s="1246"/>
      <c r="K14" s="1247"/>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45" t="str">
        <f>IF(基本情報入力シート!C57="","",基本情報入力シート!C57)</f>
        <v>1314567894</v>
      </c>
      <c r="C15" s="1246"/>
      <c r="D15" s="1246"/>
      <c r="E15" s="1246"/>
      <c r="F15" s="1246"/>
      <c r="G15" s="1246"/>
      <c r="H15" s="1246"/>
      <c r="I15" s="1246"/>
      <c r="J15" s="1246"/>
      <c r="K15" s="1247"/>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45" t="str">
        <f>IF(基本情報入力シート!C58="","",基本情報入力シート!C58)</f>
        <v>1314567895</v>
      </c>
      <c r="C16" s="1246"/>
      <c r="D16" s="1246"/>
      <c r="E16" s="1246"/>
      <c r="F16" s="1246"/>
      <c r="G16" s="1246"/>
      <c r="H16" s="1246"/>
      <c r="I16" s="1246"/>
      <c r="J16" s="1246"/>
      <c r="K16" s="1247"/>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45" t="str">
        <f>IF(基本情報入力シート!C59="","",基本情報入力シート!C59)</f>
        <v>1314567895</v>
      </c>
      <c r="C17" s="1246"/>
      <c r="D17" s="1246"/>
      <c r="E17" s="1246"/>
      <c r="F17" s="1246"/>
      <c r="G17" s="1246"/>
      <c r="H17" s="1246"/>
      <c r="I17" s="1246"/>
      <c r="J17" s="1246"/>
      <c r="K17" s="1247"/>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276"/>
  <sheetViews>
    <sheetView view="pageBreakPreview" topLeftCell="B1" zoomScale="120" zoomScaleNormal="120" zoomScaleSheetLayoutView="120" workbookViewId="0">
      <selection activeCell="G13" sqref="G13:AJ13"/>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○○ケアサービス</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○○ケアサービス</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100－1234</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千代田区霞が関１－２－２</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○○ビル18Ｆ</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コウロウ　タロウ</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厚労　太郎</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03-3571-0000</v>
      </c>
      <c r="L15" s="965"/>
      <c r="M15" s="965"/>
      <c r="N15" s="965"/>
      <c r="O15" s="965"/>
      <c r="P15" s="965"/>
      <c r="Q15" s="965"/>
      <c r="R15" s="965"/>
      <c r="S15" s="965"/>
      <c r="T15" s="965"/>
      <c r="U15" s="966" t="s">
        <v>86</v>
      </c>
      <c r="V15" s="967"/>
      <c r="W15" s="967"/>
      <c r="X15" s="960"/>
      <c r="Y15" s="964" t="str">
        <f>IF(基本情報入力シート!M47="","",基本情報入力シート!M47)</f>
        <v>aaa@aaa.aa.jp</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1076" t="s">
        <v>264</v>
      </c>
      <c r="D19" s="1077"/>
      <c r="E19" s="1077"/>
      <c r="F19" s="1077"/>
      <c r="G19" s="1077"/>
      <c r="H19" s="1077"/>
      <c r="I19" s="1077"/>
      <c r="J19" s="1077"/>
      <c r="K19" s="1077"/>
      <c r="L19" s="1078"/>
      <c r="M19" s="354" t="s">
        <v>483</v>
      </c>
      <c r="N19" s="1079" t="s">
        <v>265</v>
      </c>
      <c r="O19" s="1080"/>
      <c r="P19" s="1080"/>
      <c r="Q19" s="1080"/>
      <c r="R19" s="1080"/>
      <c r="S19" s="1080"/>
      <c r="T19" s="1080"/>
      <c r="U19" s="1080"/>
      <c r="V19" s="1080"/>
      <c r="W19" s="1081"/>
      <c r="X19" s="377" t="s">
        <v>483</v>
      </c>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37072440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37233000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v>
      </c>
      <c r="W36" s="934" t="s">
        <v>268</v>
      </c>
      <c r="X36" s="922"/>
      <c r="Y36" s="922"/>
      <c r="Z36" s="922"/>
      <c r="AA36" s="922"/>
      <c r="AB36" s="923"/>
      <c r="AC36" s="469" t="str">
        <f>IF(M19="○", IF(W37="","",IF(W38="","",IF(W38&gt;W37,"○","☓"))),"")</f>
        <v>○</v>
      </c>
      <c r="AD36" s="934" t="s">
        <v>269</v>
      </c>
      <c r="AE36" s="922"/>
      <c r="AF36" s="922"/>
      <c r="AG36" s="922"/>
      <c r="AH36" s="922"/>
      <c r="AI36" s="923"/>
      <c r="AJ36" s="469" t="str">
        <f>IF(X19="○", IF(AD37="","",IF(AD38="","",IF(AD38&gt;AD37,"○","☓"))),"")</f>
        <v>○</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f>IF('別紙様式2-2 個表_処遇'!O5="","",'別紙様式2-2 個表_処遇'!O5)</f>
        <v>24548640</v>
      </c>
      <c r="Q37" s="915"/>
      <c r="R37" s="915"/>
      <c r="S37" s="915"/>
      <c r="T37" s="915"/>
      <c r="U37" s="915"/>
      <c r="V37" s="366" t="s">
        <v>1</v>
      </c>
      <c r="W37" s="914">
        <f>IF('別紙様式2-3 個表_特定'!O5="","",'別紙様式2-3 個表_特定'!O5)</f>
        <v>6715800</v>
      </c>
      <c r="X37" s="915"/>
      <c r="Y37" s="915"/>
      <c r="Z37" s="915"/>
      <c r="AA37" s="915"/>
      <c r="AB37" s="915"/>
      <c r="AC37" s="366" t="s">
        <v>1</v>
      </c>
      <c r="AD37" s="914">
        <f>IF('別紙様式2-4 個表_ベースアップ'!O5="","",'別紙様式2-4 個表_ベースアップ'!O5)</f>
        <v>5808000</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v>24674000</v>
      </c>
      <c r="Q38" s="891"/>
      <c r="R38" s="891"/>
      <c r="S38" s="891"/>
      <c r="T38" s="891"/>
      <c r="U38" s="892"/>
      <c r="V38" s="408" t="s">
        <v>1</v>
      </c>
      <c r="W38" s="893">
        <v>6750000</v>
      </c>
      <c r="X38" s="894"/>
      <c r="Y38" s="894"/>
      <c r="Z38" s="894"/>
      <c r="AA38" s="894"/>
      <c r="AB38" s="895"/>
      <c r="AC38" s="368" t="s">
        <v>1</v>
      </c>
      <c r="AD38" s="886">
        <f>S139+S142</f>
        <v>5809000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1</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24674000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v>5</v>
      </c>
      <c r="Q54" s="888"/>
      <c r="R54" s="385" t="s">
        <v>10</v>
      </c>
      <c r="S54" s="888">
        <v>4</v>
      </c>
      <c r="T54" s="888"/>
      <c r="U54" s="385" t="s">
        <v>11</v>
      </c>
      <c r="V54" s="889" t="s">
        <v>12</v>
      </c>
      <c r="W54" s="889"/>
      <c r="X54" s="385" t="s">
        <v>15</v>
      </c>
      <c r="Y54" s="385"/>
      <c r="Z54" s="888">
        <v>6</v>
      </c>
      <c r="AA54" s="888"/>
      <c r="AB54" s="385" t="s">
        <v>10</v>
      </c>
      <c r="AC54" s="888">
        <v>3</v>
      </c>
      <c r="AD54" s="888"/>
      <c r="AE54" s="385" t="s">
        <v>11</v>
      </c>
      <c r="AF54" s="385" t="s">
        <v>103</v>
      </c>
      <c r="AG54" s="385">
        <f>IF(P54&gt;=1,(Z54*12+AC54)-(P54*12+S54)+1,"")</f>
        <v>12</v>
      </c>
      <c r="AH54" s="889" t="s">
        <v>104</v>
      </c>
      <c r="AI54" s="889"/>
      <c r="AJ54" s="507" t="s">
        <v>42</v>
      </c>
      <c r="AK54" s="367"/>
      <c r="AS54" s="52"/>
    </row>
    <row r="55" spans="1:52" s="1" customFormat="1" ht="26.25" customHeight="1">
      <c r="A55" s="924" t="s">
        <v>28</v>
      </c>
      <c r="B55" s="925"/>
      <c r="C55" s="925"/>
      <c r="D55" s="925"/>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t="s">
        <v>487</v>
      </c>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488</v>
      </c>
      <c r="M61" s="907"/>
      <c r="N61" s="907"/>
      <c r="O61" s="905">
        <v>29</v>
      </c>
      <c r="P61" s="905"/>
      <c r="Q61" s="502" t="s">
        <v>4</v>
      </c>
      <c r="R61" s="905">
        <v>4</v>
      </c>
      <c r="S61" s="905"/>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1</v>
      </c>
      <c r="AH65" s="516" t="s">
        <v>43</v>
      </c>
      <c r="AI65" s="517"/>
      <c r="AJ65" s="61" t="str">
        <f>IF(B19="○", IF(COUNTIF('別紙様式2-2 個表_処遇'!S11:S110,"*加算Ⅰ*")+COUNTIF('別紙様式2-2 個表_処遇'!S11:S110,"*加算Ⅱ*"),IF(AG65=TRUE,"○","×"),""),"")</f>
        <v>○</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1</v>
      </c>
      <c r="AH70" s="516" t="s">
        <v>43</v>
      </c>
      <c r="AI70" s="517"/>
      <c r="AJ70" s="61" t="str">
        <f>IF(B19="○", IF(COUNTIF('別紙様式2-2 個表_処遇'!S11:S110,"*加算Ⅰ*")+COUNTIF('別紙様式2-2 個表_処遇'!S11:S110,"*加算Ⅱ*"),IF(AND(AG70=TRUE, OR(AND(K72=TRUE,M74&lt;&gt;""), AND(K75=TRUE,M76&lt;&gt;""))),"○","×"),""),"")</f>
        <v>○</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1</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t="s">
        <v>489</v>
      </c>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1</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1</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6750000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1</v>
      </c>
      <c r="T97" s="1059"/>
      <c r="U97" s="1059"/>
      <c r="V97" s="1059"/>
      <c r="W97" s="1060"/>
      <c r="X97" s="533"/>
      <c r="Y97" s="1054" t="b">
        <v>1</v>
      </c>
      <c r="Z97" s="1055"/>
      <c r="AA97" s="1055"/>
      <c r="AB97" s="1055"/>
      <c r="AC97" s="1056"/>
      <c r="AD97" s="552"/>
      <c r="AE97" s="1054" t="b">
        <v>1</v>
      </c>
      <c r="AF97" s="1055"/>
      <c r="AG97" s="1055"/>
      <c r="AH97" s="1055"/>
      <c r="AI97" s="1057"/>
      <c r="AJ97" s="553" t="str">
        <f>IF(M19="○", IF(OR(AND(NOT(S97),NOT(Y97),AE97),AND(NOT(S97),NOT(Y97),NOT(AE97))),"×","○"),"")</f>
        <v>○</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v>14.3</v>
      </c>
      <c r="T98" s="903"/>
      <c r="U98" s="903"/>
      <c r="V98" s="903"/>
      <c r="W98" s="904"/>
      <c r="X98" s="536" t="s">
        <v>301</v>
      </c>
      <c r="Y98" s="928">
        <v>42.5</v>
      </c>
      <c r="Z98" s="903"/>
      <c r="AA98" s="903"/>
      <c r="AB98" s="903"/>
      <c r="AC98" s="904"/>
      <c r="AD98" s="537" t="s">
        <v>301</v>
      </c>
      <c r="AE98" s="928">
        <v>144</v>
      </c>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v>1.1000000000000001</v>
      </c>
      <c r="T99" s="1134"/>
      <c r="U99" s="1134"/>
      <c r="V99" s="1134"/>
      <c r="W99" s="1135"/>
      <c r="X99" s="1139" t="s">
        <v>302</v>
      </c>
      <c r="Y99" s="1141">
        <v>1</v>
      </c>
      <c r="Z99" s="1134"/>
      <c r="AA99" s="1134"/>
      <c r="AB99" s="1134"/>
      <c r="AC99" s="1135"/>
      <c r="AD99" s="1143" t="s">
        <v>302</v>
      </c>
      <c r="AE99" s="1141">
        <v>0.5</v>
      </c>
      <c r="AF99" s="1134"/>
      <c r="AG99" s="1134"/>
      <c r="AH99" s="1134"/>
      <c r="AI99" s="1145"/>
      <c r="AJ99" s="539" t="str">
        <f>IF(M19="○", IF(AND(S97=TRUE,Y97=TRUE), IF(AND(S99&gt;Y99, Y99&gt;0),"○","×"),""),"")</f>
        <v>○</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4751.2093987560465</v>
      </c>
      <c r="T101" s="1067"/>
      <c r="U101" s="1067"/>
      <c r="V101" s="1067"/>
      <c r="W101" s="1067"/>
      <c r="X101" s="540" t="s">
        <v>122</v>
      </c>
      <c r="Y101" s="1066">
        <f>IFERROR(S95/((IFERROR(S98/(Y99/S99), 0))+IFERROR(Y98/(Y99/Y99),0)+IFERROR(AE98/(Y99/AE99),0))/Y115,0)</f>
        <v>4319.2812715964055</v>
      </c>
      <c r="Z101" s="1067"/>
      <c r="AA101" s="1067"/>
      <c r="AB101" s="1067"/>
      <c r="AC101" s="1067"/>
      <c r="AD101" s="540" t="s">
        <v>122</v>
      </c>
      <c r="AE101" s="1066">
        <f>IFERROR(S95/((IFERROR(S98/(AE99/S99), 0))+IFERROR(Y98/(AE99/Y99),0)+IFERROR(AE98/(AE99/AE99),0))/Y115,0)</f>
        <v>2159.6406357982028</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f>S98*S101*Y115</f>
        <v>815307.53282653762</v>
      </c>
      <c r="U102" s="1151"/>
      <c r="V102" s="1151"/>
      <c r="W102" s="543" t="s">
        <v>122</v>
      </c>
      <c r="X102" s="544" t="s">
        <v>123</v>
      </c>
      <c r="Y102" s="545" t="s">
        <v>112</v>
      </c>
      <c r="Z102" s="1068">
        <f>Y98*Y101*Y115</f>
        <v>2202833.4485141668</v>
      </c>
      <c r="AA102" s="1068"/>
      <c r="AB102" s="1068"/>
      <c r="AC102" s="546" t="s">
        <v>122</v>
      </c>
      <c r="AD102" s="544" t="s">
        <v>123</v>
      </c>
      <c r="AE102" s="545" t="s">
        <v>112</v>
      </c>
      <c r="AF102" s="1068">
        <f>AE98*AE101*Y115</f>
        <v>3731859.0186592941</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v>4200000</v>
      </c>
      <c r="Z104" s="900"/>
      <c r="AA104" s="900"/>
      <c r="AB104" s="900"/>
      <c r="AC104" s="900"/>
      <c r="AD104" s="550" t="s">
        <v>1</v>
      </c>
      <c r="AE104" s="551" t="s">
        <v>296</v>
      </c>
      <c r="AF104" s="554" t="str">
        <f>IF(M19="○", IF(Y104,IF(Y104&lt;=4400000,"○","☓"),""),"")</f>
        <v>○</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v>6</v>
      </c>
      <c r="Z105" s="900"/>
      <c r="AA105" s="900"/>
      <c r="AB105" s="900"/>
      <c r="AC105" s="900"/>
      <c r="AD105" s="541" t="s">
        <v>305</v>
      </c>
      <c r="AE105" s="557" t="s">
        <v>296</v>
      </c>
      <c r="AF105" s="1148" t="str">
        <f>IF(M19="○",IF(OR(Y105&gt;=Y106,OR(C108,C109,C110,C111)=TRUE),"○","☓"),"")</f>
        <v>○</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6</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v>5</v>
      </c>
      <c r="I115" s="1019"/>
      <c r="J115" s="479" t="s">
        <v>10</v>
      </c>
      <c r="K115" s="1019">
        <v>4</v>
      </c>
      <c r="L115" s="1019"/>
      <c r="M115" s="479" t="s">
        <v>11</v>
      </c>
      <c r="N115" s="582" t="s">
        <v>12</v>
      </c>
      <c r="O115" s="582"/>
      <c r="P115" s="479" t="s">
        <v>15</v>
      </c>
      <c r="Q115" s="479"/>
      <c r="R115" s="1019">
        <v>6</v>
      </c>
      <c r="S115" s="1019"/>
      <c r="T115" s="479" t="s">
        <v>10</v>
      </c>
      <c r="U115" s="1019">
        <v>3</v>
      </c>
      <c r="V115" s="1019"/>
      <c r="W115" s="479" t="s">
        <v>11</v>
      </c>
      <c r="X115" s="479" t="s">
        <v>103</v>
      </c>
      <c r="Y115" s="479">
        <f>IF(H115&gt;=1,(R115*12+U115)-(H115*12+K115)+1,"")</f>
        <v>12</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v>
      </c>
      <c r="AK115" s="412"/>
      <c r="AL115" s="896" t="s">
        <v>388</v>
      </c>
      <c r="AM115" s="1039"/>
      <c r="AN115" s="1039"/>
      <c r="AO115" s="1039"/>
      <c r="AP115" s="1039"/>
      <c r="AQ115" s="1039"/>
      <c r="AR115" s="1039"/>
      <c r="AS115" s="1039"/>
      <c r="AT115" s="1039"/>
      <c r="AU115" s="1039"/>
      <c r="AV115" s="1040"/>
      <c r="AW115" s="485"/>
    </row>
    <row r="116" spans="1:52" customFormat="1" ht="53.25" customHeight="1" thickBot="1">
      <c r="A116" s="993" t="s">
        <v>319</v>
      </c>
      <c r="B116" s="994"/>
      <c r="C116" s="994"/>
      <c r="D116" s="994"/>
      <c r="E116" s="1167" t="s">
        <v>490</v>
      </c>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1</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t="s">
        <v>491</v>
      </c>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v>3</v>
      </c>
      <c r="O124" s="1166"/>
      <c r="P124" s="502" t="s">
        <v>4</v>
      </c>
      <c r="Q124" s="1166">
        <v>4</v>
      </c>
      <c r="R124" s="1166"/>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1</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5809000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v>4715211</v>
      </c>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v>3533051</v>
      </c>
      <c r="T140" s="982"/>
      <c r="U140" s="982"/>
      <c r="V140" s="982"/>
      <c r="W140" s="983"/>
      <c r="X140" s="416" t="s">
        <v>1</v>
      </c>
      <c r="Y140" s="434" t="s">
        <v>23</v>
      </c>
      <c r="Z140" s="859">
        <f>IFERROR(S140/S139*100,0)</f>
        <v>74.92879958076108</v>
      </c>
      <c r="AA140" s="860"/>
      <c r="AB140" s="861"/>
      <c r="AC140" s="435" t="s">
        <v>24</v>
      </c>
      <c r="AD140" s="436" t="s">
        <v>243</v>
      </c>
      <c r="AE140" s="984"/>
      <c r="AF140" s="61" t="str">
        <f>IF(X19="○", IF(Z140=0,"",IF(Z140&gt;=200/3,"○","×")), "")</f>
        <v>○</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f>S140/Y148</f>
        <v>294420.91666666669</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v>1093789</v>
      </c>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v>783753</v>
      </c>
      <c r="T143" s="982"/>
      <c r="U143" s="982"/>
      <c r="V143" s="982"/>
      <c r="W143" s="983"/>
      <c r="X143" s="448" t="s">
        <v>1</v>
      </c>
      <c r="Y143" s="434" t="s">
        <v>23</v>
      </c>
      <c r="Z143" s="859">
        <f>IFERROR(S143/S142*100,0)</f>
        <v>71.654862135201583</v>
      </c>
      <c r="AA143" s="860"/>
      <c r="AB143" s="861"/>
      <c r="AC143" s="435" t="s">
        <v>24</v>
      </c>
      <c r="AD143" s="436" t="s">
        <v>243</v>
      </c>
      <c r="AE143" s="984"/>
      <c r="AF143" s="61" t="str">
        <f>IF(X19="○", IF(Z143=0,"",IF(Z143&gt;=200/3,"○","×")),"")</f>
        <v>○</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f>S143/Y148</f>
        <v>65312.75</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v>5</v>
      </c>
      <c r="I148" s="1002"/>
      <c r="J148" s="451" t="s">
        <v>10</v>
      </c>
      <c r="K148" s="1002">
        <v>4</v>
      </c>
      <c r="L148" s="1002"/>
      <c r="M148" s="451" t="s">
        <v>11</v>
      </c>
      <c r="N148" s="453" t="s">
        <v>12</v>
      </c>
      <c r="O148" s="453"/>
      <c r="P148" s="451" t="s">
        <v>15</v>
      </c>
      <c r="Q148" s="451"/>
      <c r="R148" s="1002">
        <v>6</v>
      </c>
      <c r="S148" s="1002"/>
      <c r="T148" s="451" t="s">
        <v>10</v>
      </c>
      <c r="U148" s="1002">
        <v>3</v>
      </c>
      <c r="V148" s="1002"/>
      <c r="W148" s="451" t="s">
        <v>11</v>
      </c>
      <c r="X148" s="451" t="s">
        <v>103</v>
      </c>
      <c r="Y148" s="451">
        <f>IF(H148&gt;=1,(R148*12+U148)-(H148*12+K148)+1,"")</f>
        <v>12</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1</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1</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t="s">
        <v>492</v>
      </c>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v>4</v>
      </c>
      <c r="O156" s="1008"/>
      <c r="P156" s="502" t="s">
        <v>4</v>
      </c>
      <c r="Q156" s="1008">
        <v>10</v>
      </c>
      <c r="R156" s="100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493</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1</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1</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1</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1</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1</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1</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v>5</v>
      </c>
      <c r="E209" s="786"/>
      <c r="F209" s="161" t="s">
        <v>4</v>
      </c>
      <c r="G209" s="785" t="s">
        <v>494</v>
      </c>
      <c r="H209" s="786"/>
      <c r="I209" s="161" t="s">
        <v>3</v>
      </c>
      <c r="J209" s="785" t="s">
        <v>494</v>
      </c>
      <c r="K209" s="786"/>
      <c r="L209" s="161" t="s">
        <v>2</v>
      </c>
      <c r="M209" s="162"/>
      <c r="N209" s="787" t="s">
        <v>5</v>
      </c>
      <c r="O209" s="787"/>
      <c r="P209" s="787"/>
      <c r="Q209" s="788" t="str">
        <f>IF(G9="","",G9)</f>
        <v>○○ケアサービス</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t="s">
        <v>459</v>
      </c>
      <c r="T210" s="780"/>
      <c r="U210" s="780"/>
      <c r="V210" s="780"/>
      <c r="W210" s="780"/>
      <c r="X210" s="781" t="s">
        <v>65</v>
      </c>
      <c r="Y210" s="781"/>
      <c r="Z210" s="780" t="s">
        <v>460</v>
      </c>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サカグチ　トモキ</cp:lastModifiedBy>
  <cp:lastPrinted>2023-03-23T05:13:15Z</cp:lastPrinted>
  <dcterms:created xsi:type="dcterms:W3CDTF">2020-02-21T08:37:11Z</dcterms:created>
  <dcterms:modified xsi:type="dcterms:W3CDTF">2023-03-27T06:10:11Z</dcterms:modified>
</cp:coreProperties>
</file>