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170-115-120-100-21〔5〕サービス付き高齢者向け住宅登録綴\所属年度なし\7_様式・書式・HP公開書類等\★書式（サ高住）\法関係様式\"/>
    </mc:Choice>
  </mc:AlternateContent>
  <xr:revisionPtr revIDLastSave="0" documentId="13_ncr:1_{D1A4E56C-4FA9-4106-9698-22A2627EAD93}" xr6:coauthVersionLast="47" xr6:coauthVersionMax="47" xr10:uidLastSave="{00000000-0000-0000-0000-000000000000}"/>
  <bookViews>
    <workbookView xWindow="-120" yWindow="-120" windowWidth="19440" windowHeight="10320" tabRatio="510" xr2:uid="{5F685656-89C2-4757-9721-630C65A8646A}"/>
  </bookViews>
  <sheets>
    <sheet name="【本則基準】 " sheetId="3" r:id="rId1"/>
    <sheet name="【準ずる基準】 ※サ高住改修" sheetId="2" r:id="rId2"/>
  </sheets>
  <definedNames>
    <definedName name="_xlnm.Print_Area" localSheetId="1">'【準ずる基準】 ※サ高住改修'!$B$2:$AC$191</definedName>
    <definedName name="_xlnm.Print_Area" localSheetId="0">'【本則基準】 '!$B$2:$AC$362</definedName>
    <definedName name="_xlnm.Print_Titles" localSheetId="1">'【準ずる基準】 ※サ高住改修'!$9:$9</definedName>
    <definedName name="_xlnm.Print_Titles" localSheetId="0">'【本則基準】 '!$11:$11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71" i="2" l="1"/>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<sst xmlns="http://schemas.openxmlformats.org/spreadsheetml/2006/main" count="3030" uniqueCount="566">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</sst>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40">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55"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5" fillId="30" borderId="11" xfId="42" applyFont="1" applyFill="1" applyBorder="1" applyAlignment="1">
      <alignment vertical="center"/>
    </xf>
    <xf numFmtId="0" fontId="53" fillId="30" borderId="13" xfId="42" applyFont="1" applyFill="1" applyBorder="1" applyAlignment="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3" xfId="42" applyFont="1" applyFill="1" applyBorder="1" applyAlignment="1">
      <alignment vertical="center"/>
    </xf>
    <xf numFmtId="0" fontId="54"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46" fillId="30" borderId="11" xfId="42" applyFont="1" applyFill="1" applyBorder="1" applyAlignment="1">
      <alignment vertical="center"/>
    </xf>
    <xf numFmtId="0" fontId="17" fillId="0" borderId="0" xfId="42">
      <alignment vertical="center"/>
    </xf>
    <xf numFmtId="0" fontId="44" fillId="0" borderId="0" xfId="42" applyFont="1" applyBorder="1" applyAlignment="1">
      <alignment horizontal="center"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8"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1" fillId="0" borderId="0" xfId="42" applyFont="1" applyFill="1" applyBorder="1" applyAlignment="1">
      <alignment horizontal="left" vertical="center"/>
    </xf>
    <xf numFmtId="0" fontId="61" fillId="0" borderId="21" xfId="42" applyFont="1" applyFill="1" applyBorder="1" applyAlignment="1">
      <alignment horizontal="left" vertical="center"/>
    </xf>
    <xf numFmtId="0" fontId="61" fillId="0" borderId="0" xfId="42" applyFont="1" applyFill="1" applyBorder="1" applyAlignment="1">
      <alignment horizontal="right" vertical="center" shrinkToFit="1"/>
    </xf>
    <xf numFmtId="0" fontId="6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2" fillId="0" borderId="19" xfId="42" applyFont="1" applyFill="1" applyBorder="1" applyAlignment="1">
      <alignment horizontal="right" vertical="center"/>
    </xf>
    <xf numFmtId="0" fontId="62" fillId="0" borderId="0" xfId="42" applyFont="1" applyBorder="1" applyAlignment="1">
      <alignment vertical="center" wrapText="1"/>
    </xf>
    <xf numFmtId="0" fontId="62" fillId="0" borderId="21" xfId="42" applyFont="1" applyBorder="1" applyAlignment="1">
      <alignment vertical="center" wrapText="1"/>
    </xf>
    <xf numFmtId="0" fontId="62" fillId="0" borderId="37" xfId="42" applyFont="1" applyFill="1" applyBorder="1" applyAlignment="1">
      <alignment vertical="center" shrinkToFit="1"/>
    </xf>
    <xf numFmtId="0" fontId="62" fillId="0" borderId="28" xfId="42" applyFont="1" applyFill="1" applyBorder="1" applyAlignment="1">
      <alignment vertical="center" shrinkToFit="1"/>
    </xf>
    <xf numFmtId="0" fontId="68" fillId="0" borderId="28" xfId="42" applyFont="1" applyFill="1" applyBorder="1" applyAlignment="1">
      <alignment vertical="center"/>
    </xf>
    <xf numFmtId="0" fontId="62" fillId="0" borderId="28" xfId="42" applyFont="1" applyFill="1" applyBorder="1" applyAlignment="1">
      <alignment vertical="center"/>
    </xf>
    <xf numFmtId="0" fontId="62" fillId="0" borderId="29" xfId="42" applyFont="1" applyFill="1" applyBorder="1" applyAlignment="1">
      <alignment vertical="center"/>
    </xf>
    <xf numFmtId="0" fontId="62" fillId="0" borderId="19" xfId="42" applyFont="1" applyFill="1" applyBorder="1" applyAlignment="1">
      <alignment vertical="center" shrinkToFit="1"/>
    </xf>
    <xf numFmtId="0" fontId="62" fillId="0" borderId="0" xfId="42" applyFont="1" applyFill="1" applyBorder="1" applyAlignment="1">
      <alignment vertical="center" shrinkToFit="1"/>
    </xf>
    <xf numFmtId="0" fontId="62"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Fill="1" applyBorder="1" applyAlignment="1">
      <alignment horizontal="right" vertical="center"/>
    </xf>
    <xf numFmtId="0" fontId="29" fillId="24" borderId="0"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0" xfId="42" applyFont="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6"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0" borderId="0" xfId="42" applyFont="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67" fillId="24" borderId="47" xfId="41" applyFont="1" applyFill="1" applyBorder="1">
      <alignment vertical="center"/>
    </xf>
    <xf numFmtId="0" fontId="67" fillId="24" borderId="33" xfId="41" applyFont="1" applyFill="1" applyBorder="1" applyAlignment="1">
      <alignment vertical="center"/>
    </xf>
    <xf numFmtId="0" fontId="67" fillId="24" borderId="31" xfId="41" applyFont="1" applyFill="1" applyBorder="1" applyAlignment="1">
      <alignment vertical="center"/>
    </xf>
    <xf numFmtId="0" fontId="67" fillId="24" borderId="32" xfId="41" applyFont="1" applyFill="1" applyBorder="1" applyAlignment="1">
      <alignment vertical="center"/>
    </xf>
    <xf numFmtId="0" fontId="67" fillId="24" borderId="23" xfId="41" applyFont="1" applyFill="1" applyBorder="1" applyAlignment="1">
      <alignment horizontal="left" vertical="center"/>
    </xf>
    <xf numFmtId="0" fontId="67" fillId="24" borderId="34" xfId="41" applyFont="1" applyFill="1" applyBorder="1" applyAlignment="1">
      <alignment horizontal="left" vertical="center"/>
    </xf>
    <xf numFmtId="0" fontId="67" fillId="24" borderId="33" xfId="41" applyFont="1" applyFill="1" applyBorder="1" applyAlignment="1">
      <alignment horizontal="center" vertical="center"/>
    </xf>
    <xf numFmtId="0" fontId="67" fillId="24" borderId="31" xfId="41" applyFont="1" applyFill="1" applyBorder="1" applyAlignment="1">
      <alignment horizontal="center" vertical="center"/>
    </xf>
    <xf numFmtId="0" fontId="67" fillId="24" borderId="32" xfId="41" applyFont="1" applyFill="1" applyBorder="1" applyAlignment="1">
      <alignment horizontal="center" vertical="center"/>
    </xf>
    <xf numFmtId="0" fontId="52" fillId="32" borderId="67" xfId="42" applyFont="1" applyFill="1" applyBorder="1" applyAlignment="1">
      <alignment vertical="center" wrapText="1"/>
    </xf>
    <xf numFmtId="0" fontId="52" fillId="32" borderId="68" xfId="42" applyFont="1" applyFill="1" applyBorder="1" applyAlignment="1">
      <alignment vertical="center" wrapText="1"/>
    </xf>
    <xf numFmtId="0" fontId="52" fillId="32" borderId="69" xfId="42" applyFont="1" applyFill="1" applyBorder="1" applyAlignment="1">
      <alignment vertical="center" wrapTex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7" fillId="0" borderId="50" xfId="41" applyFont="1" applyBorder="1" applyAlignment="1">
      <alignment vertical="center" wrapText="1"/>
    </xf>
    <xf numFmtId="0" fontId="17" fillId="0" borderId="44" xfId="42" applyFont="1" applyBorder="1" applyAlignment="1">
      <alignmen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29" xfId="42" applyFont="1" applyBorder="1" applyAlignment="1">
      <alignment vertical="center" wrapText="1"/>
    </xf>
    <xf numFmtId="0" fontId="67" fillId="0" borderId="16" xfId="41" applyFont="1" applyBorder="1" applyAlignment="1">
      <alignment vertical="center" wrapText="1"/>
    </xf>
    <xf numFmtId="0" fontId="67" fillId="0" borderId="21" xfId="41" applyFont="1" applyBorder="1" applyAlignment="1">
      <alignment vertical="center" wrapText="1"/>
    </xf>
    <xf numFmtId="0" fontId="67" fillId="0" borderId="41" xfId="41" applyFont="1" applyBorder="1" applyAlignment="1">
      <alignment vertical="center" wrapText="1"/>
    </xf>
    <xf numFmtId="0" fontId="67" fillId="0" borderId="31" xfId="41" applyFont="1" applyBorder="1" applyAlignment="1">
      <alignment horizontal="center" vertical="center" wrapText="1"/>
    </xf>
    <xf numFmtId="0" fontId="67" fillId="0" borderId="50" xfId="41" applyFont="1" applyBorder="1" applyAlignment="1">
      <alignment horizontal="center" vertical="center" wrapTex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28" fillId="0" borderId="29" xfId="42" applyFont="1" applyFill="1" applyBorder="1" applyAlignment="1">
      <alignment vertical="center" shrinkToFit="1"/>
    </xf>
    <xf numFmtId="0" fontId="67" fillId="0" borderId="15" xfId="41" applyFont="1" applyBorder="1" applyAlignment="1">
      <alignment vertical="center" wrapText="1"/>
    </xf>
    <xf numFmtId="0" fontId="67" fillId="0" borderId="0" xfId="41" applyFont="1" applyBorder="1" applyAlignment="1">
      <alignment vertical="center" wrapText="1"/>
    </xf>
    <xf numFmtId="0" fontId="67" fillId="0" borderId="20" xfId="41" applyFont="1" applyBorder="1" applyAlignment="1">
      <alignment vertical="center" wrapText="1"/>
    </xf>
    <xf numFmtId="0" fontId="67" fillId="0" borderId="45" xfId="41" applyFont="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74">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297" zoomScale="98" zoomScaleNormal="70" zoomScaleSheetLayoutView="98" workbookViewId="0">
      <selection activeCell="AC2" sqref="AC2"/>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887" t="s">
        <v>550</v>
      </c>
      <c r="C2" s="888"/>
      <c r="D2" s="889"/>
      <c r="E2" s="265"/>
      <c r="H2" s="3"/>
      <c r="I2" s="4"/>
      <c r="J2" s="4"/>
      <c r="K2" s="4"/>
      <c r="L2" s="4"/>
      <c r="M2" s="4"/>
      <c r="N2" s="4"/>
      <c r="O2" s="4"/>
      <c r="P2" s="4"/>
      <c r="Q2" s="4"/>
      <c r="AB2" s="9"/>
      <c r="AC2" s="440" t="s">
        <v>564</v>
      </c>
    </row>
    <row r="3" spans="2:83" ht="57.95" customHeight="1" x14ac:dyDescent="0.15">
      <c r="B3" s="465" t="s">
        <v>528</v>
      </c>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row>
    <row r="4" spans="2:83" ht="9.75" customHeight="1" x14ac:dyDescent="0.15">
      <c r="B4" s="5"/>
      <c r="C4" s="5"/>
      <c r="D4" s="467"/>
      <c r="E4" s="468"/>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
      <c r="B5" s="10" t="s">
        <v>62</v>
      </c>
      <c r="C5" s="11"/>
      <c r="D5" s="12"/>
      <c r="E5" s="12"/>
      <c r="H5" s="13"/>
      <c r="AC5" s="14"/>
      <c r="AM5" s="15" t="s">
        <v>63</v>
      </c>
      <c r="AN5" s="15" t="s">
        <v>64</v>
      </c>
      <c r="AO5" s="15" t="s">
        <v>65</v>
      </c>
      <c r="AP5" s="15" t="s">
        <v>66</v>
      </c>
      <c r="AQ5" s="16" t="s">
        <v>67</v>
      </c>
    </row>
    <row r="6" spans="2:83" s="212" customFormat="1" ht="19.5" customHeight="1" thickBot="1" x14ac:dyDescent="0.2">
      <c r="B6" s="267" t="s">
        <v>68</v>
      </c>
      <c r="C6" s="778" t="s">
        <v>486</v>
      </c>
      <c r="D6" s="779"/>
      <c r="E6" s="779"/>
      <c r="F6" s="779"/>
      <c r="G6" s="779"/>
      <c r="H6" s="779"/>
      <c r="I6" s="780" t="s">
        <v>68</v>
      </c>
      <c r="J6" s="781"/>
      <c r="K6" s="782" t="s">
        <v>517</v>
      </c>
      <c r="L6" s="783"/>
      <c r="M6" s="783"/>
      <c r="N6" s="783"/>
      <c r="O6" s="783"/>
      <c r="P6" s="783"/>
      <c r="Q6" s="783"/>
      <c r="R6" s="783"/>
      <c r="S6" s="783"/>
      <c r="T6" s="783"/>
      <c r="U6" s="784"/>
      <c r="V6" s="211"/>
      <c r="W6" s="211"/>
      <c r="X6" s="211"/>
      <c r="Y6" s="211"/>
      <c r="Z6" s="211"/>
      <c r="AA6" s="211"/>
      <c r="AB6" s="211"/>
      <c r="AC6" s="211"/>
    </row>
    <row r="7" spans="2:83" s="212" customFormat="1" ht="19.5" customHeight="1" thickBot="1" x14ac:dyDescent="0.2">
      <c r="B7" s="217"/>
      <c r="C7" s="216"/>
      <c r="D7" s="216"/>
      <c r="E7" s="216"/>
      <c r="F7" s="216"/>
      <c r="G7" s="216"/>
      <c r="H7" s="214"/>
      <c r="I7" s="218"/>
      <c r="J7" s="218"/>
      <c r="K7" s="215"/>
      <c r="L7" s="215"/>
      <c r="M7" s="215"/>
      <c r="N7" s="215"/>
      <c r="O7" s="215"/>
      <c r="P7" s="215"/>
      <c r="Q7" s="215"/>
      <c r="R7" s="213"/>
      <c r="S7" s="213"/>
      <c r="T7" s="211"/>
      <c r="U7" s="211"/>
      <c r="V7" s="211"/>
      <c r="W7" s="211"/>
      <c r="X7" s="211"/>
      <c r="Y7" s="211"/>
      <c r="Z7" s="211"/>
      <c r="AA7" s="211"/>
      <c r="AB7" s="211"/>
      <c r="AC7" s="211"/>
    </row>
    <row r="8" spans="2:83" ht="20.100000000000001" customHeight="1" thickBot="1" x14ac:dyDescent="0.2">
      <c r="B8" s="235" t="s">
        <v>68</v>
      </c>
      <c r="C8" s="469" t="s">
        <v>69</v>
      </c>
      <c r="D8" s="470"/>
      <c r="E8" s="235" t="s">
        <v>68</v>
      </c>
      <c r="F8" s="471" t="s">
        <v>511</v>
      </c>
      <c r="G8" s="472"/>
      <c r="H8" s="178"/>
      <c r="I8" s="268"/>
      <c r="J8" s="268"/>
      <c r="K8" s="268"/>
      <c r="L8" s="268"/>
      <c r="M8" s="268"/>
      <c r="N8" s="268"/>
      <c r="O8" s="268"/>
      <c r="P8" s="268"/>
      <c r="Q8" s="268"/>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15">
      <c r="D9" s="17"/>
      <c r="F9" s="101"/>
      <c r="G9" s="101"/>
      <c r="H9" s="473" t="s">
        <v>529</v>
      </c>
      <c r="I9" s="473"/>
      <c r="J9" s="473"/>
      <c r="K9" s="473"/>
      <c r="L9" s="473"/>
      <c r="M9" s="473"/>
      <c r="N9" s="473"/>
      <c r="O9" s="473"/>
      <c r="P9" s="473"/>
      <c r="Q9" s="473"/>
      <c r="R9" s="473"/>
      <c r="S9" s="473"/>
      <c r="T9" s="473"/>
      <c r="U9" s="473"/>
      <c r="V9" s="473"/>
      <c r="W9" s="473"/>
      <c r="X9" s="473"/>
      <c r="Y9" s="473"/>
      <c r="Z9" s="473"/>
      <c r="AA9" s="473"/>
      <c r="AB9" s="473"/>
      <c r="AC9" s="473"/>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71</v>
      </c>
      <c r="C10" s="17"/>
      <c r="D10" s="17"/>
      <c r="I10" s="448" t="s">
        <v>72</v>
      </c>
      <c r="J10" s="448"/>
      <c r="K10" s="448"/>
      <c r="L10" s="448"/>
      <c r="M10" s="448"/>
      <c r="N10" s="448"/>
      <c r="O10" s="448"/>
      <c r="P10" s="448"/>
      <c r="Q10" s="448"/>
      <c r="R10" s="448" t="s">
        <v>413</v>
      </c>
      <c r="S10" s="448"/>
      <c r="T10" s="448"/>
      <c r="U10" s="448"/>
      <c r="V10" s="448"/>
      <c r="W10" s="448"/>
      <c r="X10" s="448"/>
      <c r="Y10" s="448"/>
      <c r="Z10" s="448"/>
      <c r="AA10" s="448"/>
      <c r="AB10" s="448"/>
      <c r="AC10" s="19" t="s">
        <v>73</v>
      </c>
      <c r="AH10" s="457" t="s">
        <v>349</v>
      </c>
      <c r="AI10" s="458"/>
      <c r="AJ10" s="458"/>
    </row>
    <row r="11" spans="2:83" ht="32.1" customHeight="1" thickBot="1" x14ac:dyDescent="0.2">
      <c r="B11" s="459" t="s">
        <v>532</v>
      </c>
      <c r="C11" s="460"/>
      <c r="D11" s="461"/>
      <c r="E11" s="461"/>
      <c r="F11" s="461"/>
      <c r="G11" s="461"/>
      <c r="H11" s="461"/>
      <c r="I11" s="462" t="s">
        <v>75</v>
      </c>
      <c r="J11" s="463"/>
      <c r="K11" s="463"/>
      <c r="L11" s="463"/>
      <c r="M11" s="463"/>
      <c r="N11" s="463"/>
      <c r="O11" s="463"/>
      <c r="P11" s="463"/>
      <c r="Q11" s="464"/>
      <c r="R11" s="462" t="s">
        <v>484</v>
      </c>
      <c r="S11" s="463"/>
      <c r="T11" s="463"/>
      <c r="U11" s="463"/>
      <c r="V11" s="463"/>
      <c r="W11" s="463"/>
      <c r="X11" s="463"/>
      <c r="Y11" s="463"/>
      <c r="Z11" s="463"/>
      <c r="AA11" s="463"/>
      <c r="AB11" s="464"/>
      <c r="AC11" s="255" t="s">
        <v>77</v>
      </c>
      <c r="AH11" s="20" t="s">
        <v>78</v>
      </c>
      <c r="AI11" s="20"/>
      <c r="AJ11" s="20" t="s">
        <v>79</v>
      </c>
    </row>
    <row r="12" spans="2:83" ht="22.5" customHeight="1" thickBot="1" x14ac:dyDescent="0.2">
      <c r="B12" s="242" t="s">
        <v>533</v>
      </c>
      <c r="C12" s="243"/>
      <c r="D12" s="244"/>
      <c r="E12" s="244"/>
      <c r="F12" s="244"/>
      <c r="G12" s="244"/>
      <c r="H12" s="244"/>
      <c r="I12" s="245"/>
      <c r="J12" s="245"/>
      <c r="K12" s="245"/>
      <c r="L12" s="245"/>
      <c r="M12" s="245"/>
      <c r="N12" s="245"/>
      <c r="O12" s="245"/>
      <c r="P12" s="245"/>
      <c r="Q12" s="245"/>
      <c r="R12" s="246"/>
      <c r="S12" s="246"/>
      <c r="T12" s="246"/>
      <c r="U12" s="246"/>
      <c r="V12" s="246"/>
      <c r="W12" s="246"/>
      <c r="X12" s="246"/>
      <c r="Y12" s="246"/>
      <c r="Z12" s="246"/>
      <c r="AA12" s="246"/>
      <c r="AB12" s="246"/>
      <c r="AC12" s="247"/>
      <c r="AH12" s="20"/>
      <c r="AI12" s="20"/>
      <c r="AJ12" s="20"/>
    </row>
    <row r="13" spans="2:83" ht="30" customHeight="1" x14ac:dyDescent="0.15">
      <c r="B13" s="497" t="s">
        <v>458</v>
      </c>
      <c r="C13" s="498"/>
      <c r="D13" s="498"/>
      <c r="E13" s="498"/>
      <c r="F13" s="498"/>
      <c r="G13" s="498"/>
      <c r="H13" s="499"/>
      <c r="I13" s="502" t="s">
        <v>68</v>
      </c>
      <c r="J13" s="503" t="s">
        <v>269</v>
      </c>
      <c r="K13" s="503"/>
      <c r="L13" s="395"/>
      <c r="M13" s="396"/>
      <c r="N13" s="504" t="s">
        <v>81</v>
      </c>
      <c r="O13" s="505" t="s">
        <v>270</v>
      </c>
      <c r="P13" s="498"/>
      <c r="Q13" s="397"/>
      <c r="R13" s="506" t="s">
        <v>530</v>
      </c>
      <c r="S13" s="507"/>
      <c r="T13" s="507"/>
      <c r="U13" s="507"/>
      <c r="V13" s="507"/>
      <c r="W13" s="507"/>
      <c r="X13" s="507"/>
      <c r="Y13" s="507"/>
      <c r="Z13" s="507"/>
      <c r="AA13" s="507"/>
      <c r="AB13" s="508"/>
      <c r="AC13" s="474"/>
      <c r="AE13" s="31" t="str">
        <f>I13</f>
        <v>□</v>
      </c>
      <c r="AH13" s="32" t="str">
        <f>IF(AE13&amp;AE14="■□","●適合",IF(AE13&amp;AE14="□■","◆未達",IF(AE13&amp;AE14="□□","■未答","▼矛盾")))</f>
        <v>■未答</v>
      </c>
      <c r="AI13" s="20"/>
      <c r="AJ13" s="20"/>
      <c r="AL13" s="28" t="s">
        <v>83</v>
      </c>
      <c r="AM13" s="35" t="s">
        <v>84</v>
      </c>
      <c r="AN13" s="35" t="s">
        <v>85</v>
      </c>
      <c r="AO13" s="35" t="s">
        <v>86</v>
      </c>
      <c r="AP13" s="35" t="s">
        <v>87</v>
      </c>
    </row>
    <row r="14" spans="2:83" ht="30" customHeight="1" x14ac:dyDescent="0.15">
      <c r="B14" s="489"/>
      <c r="C14" s="500"/>
      <c r="D14" s="500"/>
      <c r="E14" s="500"/>
      <c r="F14" s="500"/>
      <c r="G14" s="500"/>
      <c r="H14" s="501"/>
      <c r="I14" s="492"/>
      <c r="J14" s="494"/>
      <c r="K14" s="494"/>
      <c r="L14" s="72"/>
      <c r="M14" s="398"/>
      <c r="N14" s="496"/>
      <c r="O14" s="500"/>
      <c r="P14" s="500"/>
      <c r="Q14" s="380"/>
      <c r="R14" s="509"/>
      <c r="S14" s="510"/>
      <c r="T14" s="510"/>
      <c r="U14" s="510"/>
      <c r="V14" s="510"/>
      <c r="W14" s="510"/>
      <c r="X14" s="510"/>
      <c r="Y14" s="510"/>
      <c r="Z14" s="510"/>
      <c r="AA14" s="510"/>
      <c r="AB14" s="511"/>
      <c r="AC14" s="475"/>
      <c r="AE14" s="9" t="str">
        <f>N13</f>
        <v>□</v>
      </c>
      <c r="AH14" s="20"/>
      <c r="AI14" s="20"/>
      <c r="AJ14" s="20"/>
      <c r="AM14" s="32" t="s">
        <v>64</v>
      </c>
      <c r="AN14" s="32" t="s">
        <v>65</v>
      </c>
      <c r="AO14" s="34" t="s">
        <v>88</v>
      </c>
      <c r="AP14" s="34" t="s">
        <v>66</v>
      </c>
    </row>
    <row r="15" spans="2:83" ht="32.25" customHeight="1" x14ac:dyDescent="0.15">
      <c r="B15" s="399" t="s">
        <v>461</v>
      </c>
      <c r="C15" s="336"/>
      <c r="D15" s="336"/>
      <c r="E15" s="336"/>
      <c r="F15" s="336"/>
      <c r="G15" s="336"/>
      <c r="H15" s="400"/>
      <c r="I15" s="401"/>
      <c r="J15" s="476"/>
      <c r="K15" s="476"/>
      <c r="L15" s="401"/>
      <c r="M15" s="476"/>
      <c r="N15" s="476"/>
      <c r="O15" s="476"/>
      <c r="P15" s="402"/>
      <c r="Q15" s="402"/>
      <c r="R15" s="477" t="s">
        <v>451</v>
      </c>
      <c r="S15" s="478"/>
      <c r="T15" s="478"/>
      <c r="U15" s="478"/>
      <c r="V15" s="478"/>
      <c r="W15" s="478"/>
      <c r="X15" s="478"/>
      <c r="Y15" s="478"/>
      <c r="Z15" s="478"/>
      <c r="AA15" s="478"/>
      <c r="AB15" s="479"/>
      <c r="AC15" s="486"/>
      <c r="AH15" s="20"/>
      <c r="AI15" s="20"/>
      <c r="AJ15" s="20"/>
    </row>
    <row r="16" spans="2:83" ht="15.75" customHeight="1" x14ac:dyDescent="0.15">
      <c r="B16" s="488"/>
      <c r="C16" s="490" t="s">
        <v>531</v>
      </c>
      <c r="D16" s="478"/>
      <c r="E16" s="478"/>
      <c r="F16" s="478"/>
      <c r="G16" s="478"/>
      <c r="H16" s="479"/>
      <c r="I16" s="491" t="s">
        <v>68</v>
      </c>
      <c r="J16" s="493" t="s">
        <v>269</v>
      </c>
      <c r="K16" s="493"/>
      <c r="L16" s="76"/>
      <c r="M16" s="403"/>
      <c r="N16" s="495" t="s">
        <v>81</v>
      </c>
      <c r="O16" s="516" t="s">
        <v>270</v>
      </c>
      <c r="P16" s="517"/>
      <c r="Q16" s="372"/>
      <c r="R16" s="480"/>
      <c r="S16" s="481"/>
      <c r="T16" s="481"/>
      <c r="U16" s="481"/>
      <c r="V16" s="481"/>
      <c r="W16" s="481"/>
      <c r="X16" s="481"/>
      <c r="Y16" s="481"/>
      <c r="Z16" s="481"/>
      <c r="AA16" s="481"/>
      <c r="AB16" s="482"/>
      <c r="AC16" s="487"/>
      <c r="AE16" s="31" t="str">
        <f>I16</f>
        <v>□</v>
      </c>
      <c r="AH16" s="32" t="str">
        <f>IF(AE16&amp;AE17="■□","●適合",IF(AE16&amp;AE17="□■","◆未達",IF(AE16&amp;AE17="□□","■未答","▼矛盾")))</f>
        <v>■未答</v>
      </c>
      <c r="AI16" s="20"/>
      <c r="AJ16" s="20"/>
      <c r="AL16" s="28" t="s">
        <v>83</v>
      </c>
      <c r="AM16" s="35" t="s">
        <v>84</v>
      </c>
      <c r="AN16" s="35" t="s">
        <v>85</v>
      </c>
      <c r="AO16" s="35" t="s">
        <v>86</v>
      </c>
      <c r="AP16" s="35" t="s">
        <v>87</v>
      </c>
    </row>
    <row r="17" spans="2:42" ht="15.75" customHeight="1" x14ac:dyDescent="0.15">
      <c r="B17" s="489"/>
      <c r="C17" s="483"/>
      <c r="D17" s="484"/>
      <c r="E17" s="484"/>
      <c r="F17" s="484"/>
      <c r="G17" s="484"/>
      <c r="H17" s="485"/>
      <c r="I17" s="492"/>
      <c r="J17" s="494"/>
      <c r="K17" s="494"/>
      <c r="L17" s="72"/>
      <c r="M17" s="398"/>
      <c r="N17" s="496"/>
      <c r="O17" s="500"/>
      <c r="P17" s="500"/>
      <c r="Q17" s="380"/>
      <c r="R17" s="483"/>
      <c r="S17" s="484"/>
      <c r="T17" s="484"/>
      <c r="U17" s="484"/>
      <c r="V17" s="484"/>
      <c r="W17" s="484"/>
      <c r="X17" s="484"/>
      <c r="Y17" s="484"/>
      <c r="Z17" s="484"/>
      <c r="AA17" s="484"/>
      <c r="AB17" s="485"/>
      <c r="AC17" s="475"/>
      <c r="AE17" s="9" t="str">
        <f>N16</f>
        <v>□</v>
      </c>
      <c r="AH17" s="20"/>
      <c r="AI17" s="20"/>
      <c r="AJ17" s="20"/>
      <c r="AM17" s="32" t="s">
        <v>64</v>
      </c>
      <c r="AN17" s="32" t="s">
        <v>65</v>
      </c>
      <c r="AO17" s="34" t="s">
        <v>88</v>
      </c>
      <c r="AP17" s="34" t="s">
        <v>66</v>
      </c>
    </row>
    <row r="18" spans="2:42" ht="32.25" customHeight="1" x14ac:dyDescent="0.15">
      <c r="B18" s="399" t="s">
        <v>462</v>
      </c>
      <c r="C18" s="336"/>
      <c r="D18" s="336"/>
      <c r="E18" s="336"/>
      <c r="F18" s="336"/>
      <c r="G18" s="336"/>
      <c r="H18" s="400"/>
      <c r="I18" s="404"/>
      <c r="J18" s="405"/>
      <c r="K18" s="405"/>
      <c r="L18" s="402"/>
      <c r="M18" s="402"/>
      <c r="N18" s="405"/>
      <c r="O18" s="405"/>
      <c r="P18" s="405"/>
      <c r="Q18" s="405"/>
      <c r="R18" s="477" t="s">
        <v>451</v>
      </c>
      <c r="S18" s="478"/>
      <c r="T18" s="478"/>
      <c r="U18" s="478"/>
      <c r="V18" s="478"/>
      <c r="W18" s="478"/>
      <c r="X18" s="478"/>
      <c r="Y18" s="478"/>
      <c r="Z18" s="478"/>
      <c r="AA18" s="478"/>
      <c r="AB18" s="479"/>
      <c r="AC18" s="298"/>
      <c r="AH18" s="20"/>
      <c r="AI18" s="20"/>
      <c r="AJ18" s="20"/>
    </row>
    <row r="19" spans="2:42" ht="16.5" customHeight="1" x14ac:dyDescent="0.15">
      <c r="B19" s="399"/>
      <c r="C19" s="518" t="s">
        <v>534</v>
      </c>
      <c r="D19" s="517"/>
      <c r="E19" s="517"/>
      <c r="F19" s="517"/>
      <c r="G19" s="517"/>
      <c r="H19" s="519"/>
      <c r="I19" s="491" t="s">
        <v>68</v>
      </c>
      <c r="J19" s="493" t="s">
        <v>269</v>
      </c>
      <c r="K19" s="493"/>
      <c r="L19" s="76"/>
      <c r="M19" s="403"/>
      <c r="N19" s="495" t="s">
        <v>81</v>
      </c>
      <c r="O19" s="516" t="s">
        <v>270</v>
      </c>
      <c r="P19" s="517"/>
      <c r="Q19" s="372"/>
      <c r="R19" s="480"/>
      <c r="S19" s="481"/>
      <c r="T19" s="481"/>
      <c r="U19" s="481"/>
      <c r="V19" s="481"/>
      <c r="W19" s="481"/>
      <c r="X19" s="481"/>
      <c r="Y19" s="481"/>
      <c r="Z19" s="481"/>
      <c r="AA19" s="481"/>
      <c r="AB19" s="482"/>
      <c r="AC19" s="486"/>
      <c r="AE19" s="31" t="str">
        <f>I19</f>
        <v>□</v>
      </c>
      <c r="AH19" s="32" t="str">
        <f>IF(AE19&amp;AE20="■□","●適合",IF(AE19&amp;AE20="□■","◆未達",IF(AE19&amp;AE20="□□","■未答","▼矛盾")))</f>
        <v>■未答</v>
      </c>
      <c r="AI19" s="20"/>
      <c r="AJ19" s="20"/>
      <c r="AL19" s="28" t="s">
        <v>83</v>
      </c>
      <c r="AM19" s="35" t="s">
        <v>84</v>
      </c>
      <c r="AN19" s="35" t="s">
        <v>85</v>
      </c>
      <c r="AO19" s="35" t="s">
        <v>86</v>
      </c>
      <c r="AP19" s="35" t="s">
        <v>87</v>
      </c>
    </row>
    <row r="20" spans="2:42" ht="16.5" customHeight="1" x14ac:dyDescent="0.15">
      <c r="B20" s="399"/>
      <c r="C20" s="520"/>
      <c r="D20" s="500"/>
      <c r="E20" s="500"/>
      <c r="F20" s="500"/>
      <c r="G20" s="500"/>
      <c r="H20" s="501"/>
      <c r="I20" s="492"/>
      <c r="J20" s="494"/>
      <c r="K20" s="494"/>
      <c r="L20" s="72"/>
      <c r="M20" s="398"/>
      <c r="N20" s="496"/>
      <c r="O20" s="500"/>
      <c r="P20" s="500"/>
      <c r="Q20" s="406"/>
      <c r="R20" s="480"/>
      <c r="S20" s="481"/>
      <c r="T20" s="481"/>
      <c r="U20" s="481"/>
      <c r="V20" s="481"/>
      <c r="W20" s="481"/>
      <c r="X20" s="481"/>
      <c r="Y20" s="481"/>
      <c r="Z20" s="481"/>
      <c r="AA20" s="481"/>
      <c r="AB20" s="482"/>
      <c r="AC20" s="475"/>
      <c r="AE20" s="9" t="str">
        <f>N19</f>
        <v>□</v>
      </c>
      <c r="AH20" s="20"/>
      <c r="AI20" s="20"/>
      <c r="AJ20" s="20"/>
      <c r="AM20" s="32" t="s">
        <v>64</v>
      </c>
      <c r="AN20" s="32" t="s">
        <v>65</v>
      </c>
      <c r="AO20" s="34" t="s">
        <v>88</v>
      </c>
      <c r="AP20" s="34" t="s">
        <v>66</v>
      </c>
    </row>
    <row r="21" spans="2:42" ht="16.5" customHeight="1" x14ac:dyDescent="0.15">
      <c r="B21" s="399"/>
      <c r="C21" s="512" t="s">
        <v>535</v>
      </c>
      <c r="D21" s="513"/>
      <c r="E21" s="513"/>
      <c r="F21" s="513"/>
      <c r="G21" s="513"/>
      <c r="H21" s="514"/>
      <c r="I21" s="491" t="s">
        <v>68</v>
      </c>
      <c r="J21" s="493" t="s">
        <v>269</v>
      </c>
      <c r="K21" s="493"/>
      <c r="L21" s="76"/>
      <c r="M21" s="403"/>
      <c r="N21" s="495" t="s">
        <v>81</v>
      </c>
      <c r="O21" s="516" t="s">
        <v>270</v>
      </c>
      <c r="P21" s="517"/>
      <c r="Q21" s="372"/>
      <c r="R21" s="480"/>
      <c r="S21" s="481"/>
      <c r="T21" s="481"/>
      <c r="U21" s="481"/>
      <c r="V21" s="481"/>
      <c r="W21" s="481"/>
      <c r="X21" s="481"/>
      <c r="Y21" s="481"/>
      <c r="Z21" s="481"/>
      <c r="AA21" s="481"/>
      <c r="AB21" s="482"/>
      <c r="AC21" s="486"/>
      <c r="AE21" s="31" t="str">
        <f>I21</f>
        <v>□</v>
      </c>
      <c r="AH21" s="32" t="str">
        <f>IF(AE21&amp;AE22="■□","●適合",IF(AE21&amp;AE22="□■","◆未達",IF(AE21&amp;AE22="□□","■未答","▼矛盾")))</f>
        <v>■未答</v>
      </c>
      <c r="AI21" s="20"/>
      <c r="AJ21" s="20"/>
      <c r="AL21" s="28" t="s">
        <v>83</v>
      </c>
      <c r="AM21" s="35" t="s">
        <v>84</v>
      </c>
      <c r="AN21" s="35" t="s">
        <v>85</v>
      </c>
      <c r="AO21" s="35" t="s">
        <v>86</v>
      </c>
      <c r="AP21" s="35" t="s">
        <v>87</v>
      </c>
    </row>
    <row r="22" spans="2:42" ht="16.5" customHeight="1" x14ac:dyDescent="0.15">
      <c r="B22" s="407"/>
      <c r="C22" s="515"/>
      <c r="D22" s="513"/>
      <c r="E22" s="513"/>
      <c r="F22" s="513"/>
      <c r="G22" s="513"/>
      <c r="H22" s="514"/>
      <c r="I22" s="492"/>
      <c r="J22" s="494"/>
      <c r="K22" s="494"/>
      <c r="L22" s="72"/>
      <c r="M22" s="398"/>
      <c r="N22" s="496"/>
      <c r="O22" s="500"/>
      <c r="P22" s="500"/>
      <c r="Q22" s="380"/>
      <c r="R22" s="483"/>
      <c r="S22" s="484"/>
      <c r="T22" s="484"/>
      <c r="U22" s="484"/>
      <c r="V22" s="484"/>
      <c r="W22" s="484"/>
      <c r="X22" s="484"/>
      <c r="Y22" s="484"/>
      <c r="Z22" s="484"/>
      <c r="AA22" s="484"/>
      <c r="AB22" s="485"/>
      <c r="AC22" s="475"/>
      <c r="AE22" s="9" t="str">
        <f>N21</f>
        <v>□</v>
      </c>
      <c r="AH22" s="20"/>
      <c r="AI22" s="20"/>
      <c r="AJ22" s="20"/>
      <c r="AM22" s="32" t="s">
        <v>64</v>
      </c>
      <c r="AN22" s="32" t="s">
        <v>65</v>
      </c>
      <c r="AO22" s="34" t="s">
        <v>88</v>
      </c>
      <c r="AP22" s="34" t="s">
        <v>66</v>
      </c>
    </row>
    <row r="23" spans="2:42" ht="32.25" customHeight="1" x14ac:dyDescent="0.15">
      <c r="B23" s="399" t="s">
        <v>463</v>
      </c>
      <c r="C23" s="336"/>
      <c r="D23" s="336"/>
      <c r="E23" s="336"/>
      <c r="F23" s="336"/>
      <c r="G23" s="336"/>
      <c r="H23" s="400"/>
      <c r="I23" s="404"/>
      <c r="J23" s="405"/>
      <c r="K23" s="405"/>
      <c r="L23" s="402"/>
      <c r="M23" s="402"/>
      <c r="N23" s="405"/>
      <c r="O23" s="405"/>
      <c r="P23" s="405"/>
      <c r="Q23" s="405"/>
      <c r="R23" s="404"/>
      <c r="S23" s="405"/>
      <c r="T23" s="405"/>
      <c r="U23" s="405"/>
      <c r="V23" s="405"/>
      <c r="W23" s="405"/>
      <c r="X23" s="405"/>
      <c r="Y23" s="405"/>
      <c r="Z23" s="405"/>
      <c r="AA23" s="405"/>
      <c r="AB23" s="408"/>
      <c r="AC23" s="298"/>
      <c r="AH23" s="20"/>
      <c r="AI23" s="20"/>
      <c r="AJ23" s="20"/>
    </row>
    <row r="24" spans="2:42" ht="15" customHeight="1" x14ac:dyDescent="0.15">
      <c r="B24" s="399"/>
      <c r="C24" s="490" t="s">
        <v>536</v>
      </c>
      <c r="D24" s="478"/>
      <c r="E24" s="478"/>
      <c r="F24" s="478"/>
      <c r="G24" s="478"/>
      <c r="H24" s="479"/>
      <c r="I24" s="491" t="s">
        <v>68</v>
      </c>
      <c r="J24" s="493" t="s">
        <v>447</v>
      </c>
      <c r="K24" s="493"/>
      <c r="L24" s="76"/>
      <c r="M24" s="530" t="s">
        <v>68</v>
      </c>
      <c r="N24" s="493" t="s">
        <v>448</v>
      </c>
      <c r="O24" s="493"/>
      <c r="P24" s="493"/>
      <c r="Q24" s="372"/>
      <c r="R24" s="532" t="s">
        <v>464</v>
      </c>
      <c r="S24" s="538"/>
      <c r="T24" s="538"/>
      <c r="U24" s="538"/>
      <c r="V24" s="538"/>
      <c r="W24" s="538"/>
      <c r="X24" s="538"/>
      <c r="Y24" s="538"/>
      <c r="Z24" s="538"/>
      <c r="AA24" s="538"/>
      <c r="AB24" s="539"/>
      <c r="AC24" s="486"/>
      <c r="AE24" s="31" t="str">
        <f>I24</f>
        <v>□</v>
      </c>
      <c r="AF24" s="1">
        <f>IF(I24="■",1,IF(M24="■",1,0))</f>
        <v>0</v>
      </c>
      <c r="AH24" s="32" t="str">
        <f>IF(AE24&amp;AE25="■□","●適合",IF(AE24&amp;AE25="□■","●適合",IF(AE24&amp;AE25="□□","■未答","▼矛盾")))</f>
        <v>■未答</v>
      </c>
      <c r="AI24" s="20"/>
      <c r="AJ24" s="20"/>
      <c r="AL24" s="28" t="s">
        <v>83</v>
      </c>
      <c r="AM24" s="35" t="s">
        <v>84</v>
      </c>
      <c r="AN24" s="35" t="s">
        <v>85</v>
      </c>
      <c r="AO24" s="35" t="s">
        <v>86</v>
      </c>
      <c r="AP24" s="35" t="s">
        <v>87</v>
      </c>
    </row>
    <row r="25" spans="2:42" ht="15" customHeight="1" x14ac:dyDescent="0.15">
      <c r="B25" s="399"/>
      <c r="C25" s="524"/>
      <c r="D25" s="481"/>
      <c r="E25" s="481"/>
      <c r="F25" s="481"/>
      <c r="G25" s="481"/>
      <c r="H25" s="482"/>
      <c r="I25" s="528"/>
      <c r="J25" s="529"/>
      <c r="K25" s="529"/>
      <c r="L25" s="69"/>
      <c r="M25" s="531"/>
      <c r="N25" s="529"/>
      <c r="O25" s="529"/>
      <c r="P25" s="529"/>
      <c r="Q25" s="409"/>
      <c r="R25" s="373"/>
      <c r="S25" s="410"/>
      <c r="T25" s="410"/>
      <c r="U25" s="410"/>
      <c r="V25" s="410"/>
      <c r="W25" s="410"/>
      <c r="X25" s="410"/>
      <c r="Y25" s="410"/>
      <c r="Z25" s="410"/>
      <c r="AA25" s="410"/>
      <c r="AB25" s="375"/>
      <c r="AC25" s="521"/>
      <c r="AE25" s="1" t="str">
        <f>M24</f>
        <v>□</v>
      </c>
      <c r="AH25" s="20"/>
      <c r="AI25" s="20"/>
      <c r="AJ25" s="20"/>
      <c r="AM25" s="32" t="s">
        <v>64</v>
      </c>
      <c r="AN25" s="32" t="s">
        <v>64</v>
      </c>
      <c r="AO25" s="34" t="s">
        <v>88</v>
      </c>
      <c r="AP25" s="34" t="s">
        <v>66</v>
      </c>
    </row>
    <row r="26" spans="2:42" ht="21.75" customHeight="1" x14ac:dyDescent="0.15">
      <c r="B26" s="399"/>
      <c r="C26" s="480"/>
      <c r="D26" s="481"/>
      <c r="E26" s="481"/>
      <c r="F26" s="481"/>
      <c r="G26" s="481"/>
      <c r="H26" s="482"/>
      <c r="I26" s="411" t="s">
        <v>68</v>
      </c>
      <c r="J26" s="451" t="s">
        <v>444</v>
      </c>
      <c r="K26" s="451"/>
      <c r="L26" s="69"/>
      <c r="M26" s="412"/>
      <c r="N26" s="69"/>
      <c r="O26" s="413"/>
      <c r="P26" s="413"/>
      <c r="Q26" s="409"/>
      <c r="R26" s="203"/>
      <c r="S26" s="336"/>
      <c r="T26" s="336"/>
      <c r="U26" s="336"/>
      <c r="V26" s="336"/>
      <c r="W26" s="336"/>
      <c r="X26" s="336"/>
      <c r="Y26" s="336"/>
      <c r="Z26" s="336"/>
      <c r="AA26" s="336"/>
      <c r="AB26" s="400"/>
      <c r="AC26" s="521"/>
      <c r="AE26" s="31" t="str">
        <f>I26</f>
        <v>□</v>
      </c>
      <c r="AH26" s="32" t="str">
        <f>IF(AE26&amp;AE27="■□","●適合",IF(AE26&amp;AE27="□■","◆未達",IF(AE26&amp;AE27="□□","■未答","▼矛盾")))</f>
        <v>■未答</v>
      </c>
      <c r="AI26" s="20"/>
      <c r="AJ26" s="202" t="str">
        <f>IF(AF24=1,IF(AND(I24&amp;M24="■□",X27&gt;=130),"●適合",IF(AND(I24&amp;M24="□■",X27&gt;=120),"●適合","◆未達")),"■未答")</f>
        <v>■未答</v>
      </c>
      <c r="AL26" s="28" t="s">
        <v>83</v>
      </c>
      <c r="AM26" s="35" t="s">
        <v>84</v>
      </c>
      <c r="AN26" s="35" t="s">
        <v>85</v>
      </c>
      <c r="AO26" s="35" t="s">
        <v>86</v>
      </c>
      <c r="AP26" s="35" t="s">
        <v>87</v>
      </c>
    </row>
    <row r="27" spans="2:42" ht="21.75" customHeight="1" x14ac:dyDescent="0.15">
      <c r="B27" s="399"/>
      <c r="C27" s="525"/>
      <c r="D27" s="526"/>
      <c r="E27" s="526"/>
      <c r="F27" s="526"/>
      <c r="G27" s="526"/>
      <c r="H27" s="527"/>
      <c r="I27" s="49" t="s">
        <v>81</v>
      </c>
      <c r="J27" s="414" t="s">
        <v>445</v>
      </c>
      <c r="K27" s="414"/>
      <c r="L27" s="72"/>
      <c r="M27" s="398"/>
      <c r="N27" s="72"/>
      <c r="O27" s="414"/>
      <c r="P27" s="414"/>
      <c r="Q27" s="380"/>
      <c r="R27" s="415" t="s">
        <v>446</v>
      </c>
      <c r="S27" s="205"/>
      <c r="T27" s="205"/>
      <c r="U27" s="205"/>
      <c r="V27" s="205"/>
      <c r="W27" s="205"/>
      <c r="X27" s="523"/>
      <c r="Y27" s="523"/>
      <c r="Z27" s="523"/>
      <c r="AA27" s="205" t="s">
        <v>465</v>
      </c>
      <c r="AB27" s="416"/>
      <c r="AC27" s="522"/>
      <c r="AE27" s="9" t="str">
        <f>I27</f>
        <v>□</v>
      </c>
      <c r="AH27" s="20"/>
      <c r="AI27" s="20"/>
      <c r="AJ27" s="20"/>
      <c r="AM27" s="32" t="s">
        <v>64</v>
      </c>
      <c r="AN27" s="32" t="s">
        <v>65</v>
      </c>
      <c r="AO27" s="34" t="s">
        <v>88</v>
      </c>
      <c r="AP27" s="34" t="s">
        <v>66</v>
      </c>
    </row>
    <row r="28" spans="2:42" ht="14.25" customHeight="1" x14ac:dyDescent="0.15">
      <c r="B28" s="399"/>
      <c r="C28" s="490" t="s">
        <v>537</v>
      </c>
      <c r="D28" s="478"/>
      <c r="E28" s="478"/>
      <c r="F28" s="478"/>
      <c r="G28" s="478"/>
      <c r="H28" s="479"/>
      <c r="I28" s="491" t="s">
        <v>68</v>
      </c>
      <c r="J28" s="493" t="s">
        <v>447</v>
      </c>
      <c r="K28" s="493"/>
      <c r="L28" s="76"/>
      <c r="M28" s="530" t="s">
        <v>68</v>
      </c>
      <c r="N28" s="493" t="s">
        <v>448</v>
      </c>
      <c r="O28" s="493"/>
      <c r="P28" s="493"/>
      <c r="Q28" s="372"/>
      <c r="R28" s="532" t="s">
        <v>464</v>
      </c>
      <c r="S28" s="533"/>
      <c r="T28" s="533"/>
      <c r="U28" s="533"/>
      <c r="V28" s="533"/>
      <c r="W28" s="533"/>
      <c r="X28" s="533"/>
      <c r="Y28" s="533"/>
      <c r="Z28" s="533"/>
      <c r="AA28" s="533"/>
      <c r="AB28" s="534"/>
      <c r="AC28" s="535"/>
      <c r="AE28" s="31" t="str">
        <f>I28</f>
        <v>□</v>
      </c>
      <c r="AF28" s="1">
        <f>IF(I28="■",1,IF(M28="■",1,0))</f>
        <v>0</v>
      </c>
      <c r="AH28" s="32" t="str">
        <f>IF(AE28&amp;AE29="■□","●適合",IF(AE28&amp;AE29="□■","●適合",IF(AE28&amp;AE29="□□","■未答","▼矛盾")))</f>
        <v>■未答</v>
      </c>
      <c r="AI28" s="20"/>
      <c r="AJ28" s="20"/>
      <c r="AL28" s="28" t="s">
        <v>83</v>
      </c>
      <c r="AM28" s="35" t="s">
        <v>84</v>
      </c>
      <c r="AN28" s="35" t="s">
        <v>85</v>
      </c>
      <c r="AO28" s="35" t="s">
        <v>86</v>
      </c>
      <c r="AP28" s="35" t="s">
        <v>87</v>
      </c>
    </row>
    <row r="29" spans="2:42" ht="14.25" customHeight="1" x14ac:dyDescent="0.15">
      <c r="B29" s="399"/>
      <c r="C29" s="524"/>
      <c r="D29" s="481"/>
      <c r="E29" s="481"/>
      <c r="F29" s="481"/>
      <c r="G29" s="481"/>
      <c r="H29" s="482"/>
      <c r="I29" s="528"/>
      <c r="J29" s="529"/>
      <c r="K29" s="529"/>
      <c r="L29" s="69"/>
      <c r="M29" s="531"/>
      <c r="N29" s="529"/>
      <c r="O29" s="529"/>
      <c r="P29" s="529"/>
      <c r="Q29" s="409"/>
      <c r="R29" s="373"/>
      <c r="S29" s="417"/>
      <c r="T29" s="417"/>
      <c r="U29" s="417"/>
      <c r="V29" s="417"/>
      <c r="W29" s="417"/>
      <c r="X29" s="417"/>
      <c r="Y29" s="417"/>
      <c r="Z29" s="417"/>
      <c r="AA29" s="417"/>
      <c r="AB29" s="385"/>
      <c r="AC29" s="536"/>
      <c r="AE29" s="1" t="str">
        <f>M28</f>
        <v>□</v>
      </c>
      <c r="AH29" s="20"/>
      <c r="AI29" s="20"/>
      <c r="AJ29" s="20"/>
      <c r="AM29" s="32" t="s">
        <v>64</v>
      </c>
      <c r="AN29" s="32" t="s">
        <v>64</v>
      </c>
      <c r="AO29" s="34" t="s">
        <v>88</v>
      </c>
      <c r="AP29" s="34" t="s">
        <v>66</v>
      </c>
    </row>
    <row r="30" spans="2:42" ht="23.25" customHeight="1" x14ac:dyDescent="0.15">
      <c r="B30" s="399"/>
      <c r="C30" s="524"/>
      <c r="D30" s="481"/>
      <c r="E30" s="481"/>
      <c r="F30" s="481"/>
      <c r="G30" s="481"/>
      <c r="H30" s="482"/>
      <c r="I30" s="411" t="s">
        <v>68</v>
      </c>
      <c r="J30" s="451" t="s">
        <v>444</v>
      </c>
      <c r="K30" s="451"/>
      <c r="L30" s="69"/>
      <c r="M30" s="412"/>
      <c r="N30" s="69"/>
      <c r="O30" s="413"/>
      <c r="P30" s="413"/>
      <c r="Q30" s="409"/>
      <c r="R30" s="203"/>
      <c r="S30" s="336"/>
      <c r="T30" s="336"/>
      <c r="U30" s="336"/>
      <c r="V30" s="336"/>
      <c r="W30" s="336"/>
      <c r="X30" s="336"/>
      <c r="Y30" s="336"/>
      <c r="Z30" s="336"/>
      <c r="AA30" s="336"/>
      <c r="AB30" s="400"/>
      <c r="AC30" s="536"/>
      <c r="AE30" s="31" t="str">
        <f>I30</f>
        <v>□</v>
      </c>
      <c r="AH30" s="32" t="str">
        <f>IF(AE30&amp;AE31="■□","●適合",IF(AE30&amp;AE31="□■","◆未達",IF(AE30&amp;AE31="□□","■未答","▼矛盾")))</f>
        <v>■未答</v>
      </c>
      <c r="AI30" s="20"/>
      <c r="AJ30" s="202" t="str">
        <f>IF(AF28=1,IF(AND(I28&amp;M28="■□",X31&gt;=2),"●適合",IF(AND(I28&amp;M28="□■",X31&gt;=1.8),"●適合","◆未達")),"■未答")</f>
        <v>■未答</v>
      </c>
      <c r="AL30" s="28" t="s">
        <v>83</v>
      </c>
      <c r="AM30" s="35" t="s">
        <v>84</v>
      </c>
      <c r="AN30" s="35" t="s">
        <v>85</v>
      </c>
      <c r="AO30" s="35" t="s">
        <v>86</v>
      </c>
      <c r="AP30" s="35" t="s">
        <v>87</v>
      </c>
    </row>
    <row r="31" spans="2:42" ht="23.25" customHeight="1" x14ac:dyDescent="0.15">
      <c r="B31" s="407"/>
      <c r="C31" s="525"/>
      <c r="D31" s="526"/>
      <c r="E31" s="526"/>
      <c r="F31" s="526"/>
      <c r="G31" s="526"/>
      <c r="H31" s="527"/>
      <c r="I31" s="49" t="s">
        <v>81</v>
      </c>
      <c r="J31" s="414" t="s">
        <v>445</v>
      </c>
      <c r="K31" s="414"/>
      <c r="L31" s="72"/>
      <c r="M31" s="398"/>
      <c r="N31" s="72"/>
      <c r="O31" s="414"/>
      <c r="P31" s="414"/>
      <c r="Q31" s="380"/>
      <c r="R31" s="415" t="s">
        <v>449</v>
      </c>
      <c r="S31" s="205"/>
      <c r="T31" s="205"/>
      <c r="U31" s="205"/>
      <c r="V31" s="205"/>
      <c r="W31" s="205"/>
      <c r="X31" s="523"/>
      <c r="Y31" s="523"/>
      <c r="Z31" s="523"/>
      <c r="AA31" s="205" t="s">
        <v>558</v>
      </c>
      <c r="AB31" s="416"/>
      <c r="AC31" s="537"/>
      <c r="AE31" s="9" t="str">
        <f>I31</f>
        <v>□</v>
      </c>
      <c r="AH31" s="20"/>
      <c r="AI31" s="20"/>
      <c r="AJ31" s="20"/>
      <c r="AM31" s="32" t="s">
        <v>64</v>
      </c>
      <c r="AN31" s="32" t="s">
        <v>65</v>
      </c>
      <c r="AO31" s="34" t="s">
        <v>88</v>
      </c>
      <c r="AP31" s="34" t="s">
        <v>66</v>
      </c>
    </row>
    <row r="32" spans="2:42" ht="32.25" customHeight="1" x14ac:dyDescent="0.15">
      <c r="B32" s="541" t="s">
        <v>466</v>
      </c>
      <c r="C32" s="542"/>
      <c r="D32" s="542"/>
      <c r="E32" s="542"/>
      <c r="F32" s="542"/>
      <c r="G32" s="542"/>
      <c r="H32" s="543"/>
      <c r="I32" s="404"/>
      <c r="J32" s="405"/>
      <c r="K32" s="405"/>
      <c r="L32" s="402"/>
      <c r="M32" s="402"/>
      <c r="N32" s="405"/>
      <c r="O32" s="405"/>
      <c r="P32" s="405"/>
      <c r="Q32" s="405"/>
      <c r="R32" s="477" t="s">
        <v>452</v>
      </c>
      <c r="S32" s="478"/>
      <c r="T32" s="478"/>
      <c r="U32" s="478"/>
      <c r="V32" s="478"/>
      <c r="W32" s="478"/>
      <c r="X32" s="478"/>
      <c r="Y32" s="478"/>
      <c r="Z32" s="478"/>
      <c r="AA32" s="478"/>
      <c r="AB32" s="479"/>
      <c r="AC32" s="201"/>
      <c r="AH32" s="20"/>
      <c r="AI32" s="20"/>
      <c r="AJ32" s="20"/>
    </row>
    <row r="33" spans="2:42" ht="14.25" customHeight="1" x14ac:dyDescent="0.15">
      <c r="B33" s="399"/>
      <c r="C33" s="518" t="s">
        <v>538</v>
      </c>
      <c r="D33" s="517"/>
      <c r="E33" s="517"/>
      <c r="F33" s="517"/>
      <c r="G33" s="517"/>
      <c r="H33" s="519"/>
      <c r="I33" s="491" t="s">
        <v>68</v>
      </c>
      <c r="J33" s="493" t="s">
        <v>269</v>
      </c>
      <c r="K33" s="493"/>
      <c r="L33" s="76"/>
      <c r="M33" s="403"/>
      <c r="N33" s="495" t="s">
        <v>81</v>
      </c>
      <c r="O33" s="516" t="s">
        <v>270</v>
      </c>
      <c r="P33" s="517"/>
      <c r="Q33" s="372"/>
      <c r="R33" s="480"/>
      <c r="S33" s="481"/>
      <c r="T33" s="481"/>
      <c r="U33" s="481"/>
      <c r="V33" s="481"/>
      <c r="W33" s="481"/>
      <c r="X33" s="481"/>
      <c r="Y33" s="481"/>
      <c r="Z33" s="481"/>
      <c r="AA33" s="481"/>
      <c r="AB33" s="482"/>
      <c r="AC33" s="535"/>
      <c r="AE33" s="31" t="str">
        <f>I33</f>
        <v>□</v>
      </c>
      <c r="AH33" s="32" t="str">
        <f>IF(AE33&amp;AE34="■□","●適合",IF(AE33&amp;AE34="□■","◆未達",IF(AE33&amp;AE34="□□","■未答","▼矛盾")))</f>
        <v>■未答</v>
      </c>
      <c r="AI33" s="20"/>
      <c r="AJ33" s="20"/>
      <c r="AL33" s="28" t="s">
        <v>83</v>
      </c>
      <c r="AM33" s="35" t="s">
        <v>84</v>
      </c>
      <c r="AN33" s="35" t="s">
        <v>85</v>
      </c>
      <c r="AO33" s="35" t="s">
        <v>86</v>
      </c>
      <c r="AP33" s="35" t="s">
        <v>87</v>
      </c>
    </row>
    <row r="34" spans="2:42" ht="14.25" customHeight="1" x14ac:dyDescent="0.15">
      <c r="B34" s="399"/>
      <c r="C34" s="520"/>
      <c r="D34" s="500"/>
      <c r="E34" s="500"/>
      <c r="F34" s="500"/>
      <c r="G34" s="500"/>
      <c r="H34" s="501"/>
      <c r="I34" s="492"/>
      <c r="J34" s="494"/>
      <c r="K34" s="494"/>
      <c r="L34" s="72"/>
      <c r="M34" s="398"/>
      <c r="N34" s="496"/>
      <c r="O34" s="500"/>
      <c r="P34" s="500"/>
      <c r="Q34" s="406"/>
      <c r="R34" s="480"/>
      <c r="S34" s="481"/>
      <c r="T34" s="481"/>
      <c r="U34" s="481"/>
      <c r="V34" s="481"/>
      <c r="W34" s="481"/>
      <c r="X34" s="481"/>
      <c r="Y34" s="481"/>
      <c r="Z34" s="481"/>
      <c r="AA34" s="481"/>
      <c r="AB34" s="482"/>
      <c r="AC34" s="540"/>
      <c r="AE34" s="9" t="str">
        <f>N33</f>
        <v>□</v>
      </c>
      <c r="AH34" s="20"/>
      <c r="AI34" s="20"/>
      <c r="AJ34" s="20"/>
      <c r="AM34" s="32" t="s">
        <v>64</v>
      </c>
      <c r="AN34" s="32" t="s">
        <v>65</v>
      </c>
      <c r="AO34" s="34" t="s">
        <v>88</v>
      </c>
      <c r="AP34" s="34" t="s">
        <v>66</v>
      </c>
    </row>
    <row r="35" spans="2:42" ht="15.75" customHeight="1" x14ac:dyDescent="0.15">
      <c r="B35" s="399"/>
      <c r="C35" s="518" t="s">
        <v>539</v>
      </c>
      <c r="D35" s="517"/>
      <c r="E35" s="517"/>
      <c r="F35" s="517"/>
      <c r="G35" s="517"/>
      <c r="H35" s="519"/>
      <c r="I35" s="491" t="s">
        <v>68</v>
      </c>
      <c r="J35" s="493" t="s">
        <v>269</v>
      </c>
      <c r="K35" s="493"/>
      <c r="L35" s="76"/>
      <c r="M35" s="403"/>
      <c r="N35" s="495" t="s">
        <v>81</v>
      </c>
      <c r="O35" s="516" t="s">
        <v>270</v>
      </c>
      <c r="P35" s="517"/>
      <c r="Q35" s="372"/>
      <c r="R35" s="480"/>
      <c r="S35" s="481"/>
      <c r="T35" s="481"/>
      <c r="U35" s="481"/>
      <c r="V35" s="481"/>
      <c r="W35" s="481"/>
      <c r="X35" s="481"/>
      <c r="Y35" s="481"/>
      <c r="Z35" s="481"/>
      <c r="AA35" s="481"/>
      <c r="AB35" s="482"/>
      <c r="AC35" s="535"/>
      <c r="AE35" s="31" t="str">
        <f>I35</f>
        <v>□</v>
      </c>
      <c r="AH35" s="32" t="str">
        <f>IF(AE35&amp;AE36="■□","●適合",IF(AE35&amp;AE36="□■","◆未達",IF(AE35&amp;AE36="□□","■未答","▼矛盾")))</f>
        <v>■未答</v>
      </c>
      <c r="AI35" s="20"/>
      <c r="AJ35" s="20"/>
      <c r="AL35" s="28" t="s">
        <v>83</v>
      </c>
      <c r="AM35" s="35" t="s">
        <v>84</v>
      </c>
      <c r="AN35" s="35" t="s">
        <v>85</v>
      </c>
      <c r="AO35" s="35" t="s">
        <v>86</v>
      </c>
      <c r="AP35" s="35" t="s">
        <v>87</v>
      </c>
    </row>
    <row r="36" spans="2:42" ht="15.75" customHeight="1" x14ac:dyDescent="0.15">
      <c r="B36" s="399"/>
      <c r="C36" s="520"/>
      <c r="D36" s="500"/>
      <c r="E36" s="500"/>
      <c r="F36" s="500"/>
      <c r="G36" s="500"/>
      <c r="H36" s="501"/>
      <c r="I36" s="492"/>
      <c r="J36" s="494"/>
      <c r="K36" s="494"/>
      <c r="L36" s="72"/>
      <c r="M36" s="398"/>
      <c r="N36" s="496"/>
      <c r="O36" s="500"/>
      <c r="P36" s="500"/>
      <c r="Q36" s="406"/>
      <c r="R36" s="480"/>
      <c r="S36" s="481"/>
      <c r="T36" s="481"/>
      <c r="U36" s="481"/>
      <c r="V36" s="481"/>
      <c r="W36" s="481"/>
      <c r="X36" s="481"/>
      <c r="Y36" s="481"/>
      <c r="Z36" s="481"/>
      <c r="AA36" s="481"/>
      <c r="AB36" s="482"/>
      <c r="AC36" s="540"/>
      <c r="AE36" s="9" t="str">
        <f>N35</f>
        <v>□</v>
      </c>
      <c r="AH36" s="20"/>
      <c r="AI36" s="20"/>
      <c r="AJ36" s="20"/>
      <c r="AM36" s="32" t="s">
        <v>64</v>
      </c>
      <c r="AN36" s="32" t="s">
        <v>65</v>
      </c>
      <c r="AO36" s="34" t="s">
        <v>88</v>
      </c>
      <c r="AP36" s="34" t="s">
        <v>66</v>
      </c>
    </row>
    <row r="37" spans="2:42" ht="15" customHeight="1" x14ac:dyDescent="0.15">
      <c r="B37" s="418"/>
      <c r="C37" s="518" t="s">
        <v>540</v>
      </c>
      <c r="D37" s="517"/>
      <c r="E37" s="517"/>
      <c r="F37" s="517"/>
      <c r="G37" s="517"/>
      <c r="H37" s="519"/>
      <c r="I37" s="491" t="s">
        <v>68</v>
      </c>
      <c r="J37" s="493" t="s">
        <v>269</v>
      </c>
      <c r="K37" s="493"/>
      <c r="L37" s="76"/>
      <c r="M37" s="403"/>
      <c r="N37" s="495" t="s">
        <v>81</v>
      </c>
      <c r="O37" s="516" t="s">
        <v>270</v>
      </c>
      <c r="P37" s="517"/>
      <c r="Q37" s="372"/>
      <c r="R37" s="480"/>
      <c r="S37" s="481"/>
      <c r="T37" s="481"/>
      <c r="U37" s="481"/>
      <c r="V37" s="481"/>
      <c r="W37" s="481"/>
      <c r="X37" s="481"/>
      <c r="Y37" s="481"/>
      <c r="Z37" s="481"/>
      <c r="AA37" s="481"/>
      <c r="AB37" s="482"/>
      <c r="AC37" s="535"/>
      <c r="AE37" s="31" t="str">
        <f>I37</f>
        <v>□</v>
      </c>
      <c r="AH37" s="32" t="str">
        <f>IF(AE37&amp;AE38="■□","●適合",IF(AE37&amp;AE38="□■","◆未達",IF(AE37&amp;AE38="□□","■未答","▼矛盾")))</f>
        <v>■未答</v>
      </c>
      <c r="AI37" s="20"/>
      <c r="AJ37" s="20"/>
      <c r="AL37" s="28" t="s">
        <v>83</v>
      </c>
      <c r="AM37" s="35" t="s">
        <v>84</v>
      </c>
      <c r="AN37" s="35" t="s">
        <v>85</v>
      </c>
      <c r="AO37" s="35" t="s">
        <v>86</v>
      </c>
      <c r="AP37" s="35" t="s">
        <v>87</v>
      </c>
    </row>
    <row r="38" spans="2:42" ht="15" customHeight="1" x14ac:dyDescent="0.15">
      <c r="B38" s="419"/>
      <c r="C38" s="520"/>
      <c r="D38" s="500"/>
      <c r="E38" s="500"/>
      <c r="F38" s="500"/>
      <c r="G38" s="500"/>
      <c r="H38" s="501"/>
      <c r="I38" s="492"/>
      <c r="J38" s="494"/>
      <c r="K38" s="494"/>
      <c r="L38" s="72"/>
      <c r="M38" s="398"/>
      <c r="N38" s="496"/>
      <c r="O38" s="500"/>
      <c r="P38" s="500"/>
      <c r="Q38" s="406"/>
      <c r="R38" s="483"/>
      <c r="S38" s="484"/>
      <c r="T38" s="484"/>
      <c r="U38" s="484"/>
      <c r="V38" s="484"/>
      <c r="W38" s="484"/>
      <c r="X38" s="484"/>
      <c r="Y38" s="484"/>
      <c r="Z38" s="484"/>
      <c r="AA38" s="484"/>
      <c r="AB38" s="485"/>
      <c r="AC38" s="540"/>
      <c r="AE38" s="9" t="str">
        <f>N37</f>
        <v>□</v>
      </c>
      <c r="AH38" s="20"/>
      <c r="AI38" s="20"/>
      <c r="AJ38" s="20"/>
      <c r="AM38" s="32" t="s">
        <v>64</v>
      </c>
      <c r="AN38" s="32" t="s">
        <v>65</v>
      </c>
      <c r="AO38" s="34" t="s">
        <v>88</v>
      </c>
      <c r="AP38" s="34" t="s">
        <v>66</v>
      </c>
    </row>
    <row r="39" spans="2:42" ht="32.25" customHeight="1" x14ac:dyDescent="0.15">
      <c r="B39" s="541" t="s">
        <v>467</v>
      </c>
      <c r="C39" s="542"/>
      <c r="D39" s="542"/>
      <c r="E39" s="542"/>
      <c r="F39" s="542"/>
      <c r="G39" s="542"/>
      <c r="H39" s="543"/>
      <c r="I39" s="404"/>
      <c r="J39" s="405"/>
      <c r="K39" s="405"/>
      <c r="L39" s="402"/>
      <c r="M39" s="402"/>
      <c r="N39" s="405"/>
      <c r="O39" s="405"/>
      <c r="P39" s="405"/>
      <c r="Q39" s="405"/>
      <c r="R39" s="477" t="s">
        <v>453</v>
      </c>
      <c r="S39" s="478"/>
      <c r="T39" s="478"/>
      <c r="U39" s="478"/>
      <c r="V39" s="478"/>
      <c r="W39" s="478"/>
      <c r="X39" s="478"/>
      <c r="Y39" s="478"/>
      <c r="Z39" s="478"/>
      <c r="AA39" s="478"/>
      <c r="AB39" s="479"/>
      <c r="AC39" s="201"/>
      <c r="AH39" s="20"/>
      <c r="AI39" s="20"/>
      <c r="AJ39" s="20"/>
    </row>
    <row r="40" spans="2:42" ht="14.25" customHeight="1" x14ac:dyDescent="0.15">
      <c r="B40" s="399"/>
      <c r="C40" s="518" t="s">
        <v>541</v>
      </c>
      <c r="D40" s="517"/>
      <c r="E40" s="517"/>
      <c r="F40" s="517"/>
      <c r="G40" s="517"/>
      <c r="H40" s="519"/>
      <c r="I40" s="491" t="s">
        <v>68</v>
      </c>
      <c r="J40" s="493" t="s">
        <v>269</v>
      </c>
      <c r="K40" s="493"/>
      <c r="L40" s="76"/>
      <c r="M40" s="403"/>
      <c r="N40" s="495" t="s">
        <v>81</v>
      </c>
      <c r="O40" s="516" t="s">
        <v>270</v>
      </c>
      <c r="P40" s="517"/>
      <c r="Q40" s="372"/>
      <c r="R40" s="480"/>
      <c r="S40" s="481"/>
      <c r="T40" s="481"/>
      <c r="U40" s="481"/>
      <c r="V40" s="481"/>
      <c r="W40" s="481"/>
      <c r="X40" s="481"/>
      <c r="Y40" s="481"/>
      <c r="Z40" s="481"/>
      <c r="AA40" s="481"/>
      <c r="AB40" s="482"/>
      <c r="AC40" s="535"/>
      <c r="AE40" s="31" t="str">
        <f>I40</f>
        <v>□</v>
      </c>
      <c r="AH40" s="32" t="str">
        <f>IF(AE40&amp;AE41="■□","●適合",IF(AE40&amp;AE41="□■","◆未達",IF(AE40&amp;AE41="□□","■未答","▼矛盾")))</f>
        <v>■未答</v>
      </c>
      <c r="AI40" s="20"/>
      <c r="AJ40" s="20"/>
      <c r="AL40" s="28" t="s">
        <v>83</v>
      </c>
      <c r="AM40" s="35" t="s">
        <v>84</v>
      </c>
      <c r="AN40" s="35" t="s">
        <v>85</v>
      </c>
      <c r="AO40" s="35" t="s">
        <v>86</v>
      </c>
      <c r="AP40" s="35" t="s">
        <v>87</v>
      </c>
    </row>
    <row r="41" spans="2:42" ht="14.25" customHeight="1" x14ac:dyDescent="0.15">
      <c r="B41" s="399"/>
      <c r="C41" s="520"/>
      <c r="D41" s="500"/>
      <c r="E41" s="500"/>
      <c r="F41" s="500"/>
      <c r="G41" s="500"/>
      <c r="H41" s="501"/>
      <c r="I41" s="492"/>
      <c r="J41" s="494"/>
      <c r="K41" s="494"/>
      <c r="L41" s="72"/>
      <c r="M41" s="398"/>
      <c r="N41" s="496"/>
      <c r="O41" s="500"/>
      <c r="P41" s="500"/>
      <c r="Q41" s="406"/>
      <c r="R41" s="480"/>
      <c r="S41" s="481"/>
      <c r="T41" s="481"/>
      <c r="U41" s="481"/>
      <c r="V41" s="481"/>
      <c r="W41" s="481"/>
      <c r="X41" s="481"/>
      <c r="Y41" s="481"/>
      <c r="Z41" s="481"/>
      <c r="AA41" s="481"/>
      <c r="AB41" s="482"/>
      <c r="AC41" s="540"/>
      <c r="AE41" s="9" t="str">
        <f>N40</f>
        <v>□</v>
      </c>
      <c r="AH41" s="20"/>
      <c r="AI41" s="20"/>
      <c r="AJ41" s="20"/>
      <c r="AM41" s="32" t="s">
        <v>64</v>
      </c>
      <c r="AN41" s="32" t="s">
        <v>65</v>
      </c>
      <c r="AO41" s="34" t="s">
        <v>88</v>
      </c>
      <c r="AP41" s="34" t="s">
        <v>66</v>
      </c>
    </row>
    <row r="42" spans="2:42" ht="14.25" customHeight="1" x14ac:dyDescent="0.15">
      <c r="B42" s="418"/>
      <c r="C42" s="518" t="s">
        <v>542</v>
      </c>
      <c r="D42" s="517"/>
      <c r="E42" s="517"/>
      <c r="F42" s="517"/>
      <c r="G42" s="517"/>
      <c r="H42" s="519"/>
      <c r="I42" s="491" t="s">
        <v>68</v>
      </c>
      <c r="J42" s="493" t="s">
        <v>269</v>
      </c>
      <c r="K42" s="493"/>
      <c r="L42" s="76"/>
      <c r="M42" s="403"/>
      <c r="N42" s="495" t="s">
        <v>81</v>
      </c>
      <c r="O42" s="545" t="s">
        <v>270</v>
      </c>
      <c r="P42" s="545"/>
      <c r="Q42" s="372"/>
      <c r="R42" s="480"/>
      <c r="S42" s="481"/>
      <c r="T42" s="481"/>
      <c r="U42" s="481"/>
      <c r="V42" s="481"/>
      <c r="W42" s="481"/>
      <c r="X42" s="481"/>
      <c r="Y42" s="481"/>
      <c r="Z42" s="481"/>
      <c r="AA42" s="481"/>
      <c r="AB42" s="482"/>
      <c r="AC42" s="535"/>
      <c r="AE42" s="31" t="str">
        <f>I42</f>
        <v>□</v>
      </c>
      <c r="AH42" s="32" t="str">
        <f>IF(AE42&amp;AE43="■□","●適合",IF(AE42&amp;AE43="□■","◆未達",IF(AE42&amp;AE43="□□","■未答","▼矛盾")))</f>
        <v>■未答</v>
      </c>
      <c r="AI42" s="20"/>
      <c r="AJ42" s="20"/>
      <c r="AL42" s="28" t="s">
        <v>83</v>
      </c>
      <c r="AM42" s="35" t="s">
        <v>84</v>
      </c>
      <c r="AN42" s="35" t="s">
        <v>85</v>
      </c>
      <c r="AO42" s="35" t="s">
        <v>86</v>
      </c>
      <c r="AP42" s="35" t="s">
        <v>87</v>
      </c>
    </row>
    <row r="43" spans="2:42" ht="14.25" customHeight="1" x14ac:dyDescent="0.15">
      <c r="B43" s="419"/>
      <c r="C43" s="520"/>
      <c r="D43" s="500"/>
      <c r="E43" s="500"/>
      <c r="F43" s="500"/>
      <c r="G43" s="500"/>
      <c r="H43" s="501"/>
      <c r="I43" s="492"/>
      <c r="J43" s="494"/>
      <c r="K43" s="494"/>
      <c r="L43" s="72"/>
      <c r="M43" s="398"/>
      <c r="N43" s="544"/>
      <c r="O43" s="546"/>
      <c r="P43" s="546"/>
      <c r="Q43" s="406"/>
      <c r="R43" s="525"/>
      <c r="S43" s="526"/>
      <c r="T43" s="526"/>
      <c r="U43" s="526"/>
      <c r="V43" s="526"/>
      <c r="W43" s="526"/>
      <c r="X43" s="526"/>
      <c r="Y43" s="526"/>
      <c r="Z43" s="526"/>
      <c r="AA43" s="526"/>
      <c r="AB43" s="527"/>
      <c r="AC43" s="537"/>
      <c r="AE43" s="9" t="str">
        <f>N42</f>
        <v>□</v>
      </c>
      <c r="AH43" s="20"/>
      <c r="AI43" s="20"/>
      <c r="AJ43" s="20"/>
      <c r="AM43" s="32" t="s">
        <v>64</v>
      </c>
      <c r="AN43" s="32" t="s">
        <v>65</v>
      </c>
      <c r="AO43" s="34" t="s">
        <v>88</v>
      </c>
      <c r="AP43" s="34" t="s">
        <v>66</v>
      </c>
    </row>
    <row r="44" spans="2:42" ht="32.25" customHeight="1" x14ac:dyDescent="0.15">
      <c r="B44" s="399" t="s">
        <v>468</v>
      </c>
      <c r="C44" s="336"/>
      <c r="D44" s="336"/>
      <c r="E44" s="336"/>
      <c r="F44" s="336"/>
      <c r="G44" s="336"/>
      <c r="H44" s="400"/>
      <c r="I44" s="404"/>
      <c r="J44" s="405"/>
      <c r="K44" s="405"/>
      <c r="L44" s="402"/>
      <c r="M44" s="402"/>
      <c r="N44" s="405"/>
      <c r="O44" s="405"/>
      <c r="P44" s="405"/>
      <c r="Q44" s="405"/>
      <c r="R44" s="477" t="s">
        <v>469</v>
      </c>
      <c r="S44" s="478"/>
      <c r="T44" s="478"/>
      <c r="U44" s="478"/>
      <c r="V44" s="478"/>
      <c r="W44" s="478"/>
      <c r="X44" s="478"/>
      <c r="Y44" s="478"/>
      <c r="Z44" s="478"/>
      <c r="AA44" s="478"/>
      <c r="AB44" s="479"/>
      <c r="AC44" s="201"/>
      <c r="AH44" s="20"/>
      <c r="AI44" s="20"/>
      <c r="AJ44" s="20"/>
    </row>
    <row r="45" spans="2:42" ht="14.25" customHeight="1" x14ac:dyDescent="0.15">
      <c r="B45" s="399"/>
      <c r="C45" s="477" t="s">
        <v>440</v>
      </c>
      <c r="D45" s="478"/>
      <c r="E45" s="478"/>
      <c r="F45" s="478"/>
      <c r="G45" s="478"/>
      <c r="H45" s="479"/>
      <c r="I45" s="491" t="s">
        <v>68</v>
      </c>
      <c r="J45" s="493" t="s">
        <v>269</v>
      </c>
      <c r="K45" s="493"/>
      <c r="L45" s="76"/>
      <c r="M45" s="403"/>
      <c r="N45" s="495" t="s">
        <v>81</v>
      </c>
      <c r="O45" s="545" t="s">
        <v>270</v>
      </c>
      <c r="P45" s="545"/>
      <c r="Q45" s="372"/>
      <c r="R45" s="480"/>
      <c r="S45" s="481"/>
      <c r="T45" s="481"/>
      <c r="U45" s="481"/>
      <c r="V45" s="481"/>
      <c r="W45" s="481"/>
      <c r="X45" s="481"/>
      <c r="Y45" s="481"/>
      <c r="Z45" s="481"/>
      <c r="AA45" s="481"/>
      <c r="AB45" s="482"/>
      <c r="AC45" s="535"/>
      <c r="AE45" s="31" t="str">
        <f>I45</f>
        <v>□</v>
      </c>
      <c r="AH45" s="32" t="str">
        <f>IF(AE45&amp;AE46="■□","●適合",IF(AE45&amp;AE46="□■","◆未達",IF(AE45&amp;AE46="□□","■未答","▼矛盾")))</f>
        <v>■未答</v>
      </c>
      <c r="AI45" s="20"/>
      <c r="AJ45" s="20"/>
      <c r="AL45" s="28" t="s">
        <v>83</v>
      </c>
      <c r="AM45" s="35" t="s">
        <v>84</v>
      </c>
      <c r="AN45" s="35" t="s">
        <v>85</v>
      </c>
      <c r="AO45" s="35" t="s">
        <v>86</v>
      </c>
      <c r="AP45" s="35" t="s">
        <v>87</v>
      </c>
    </row>
    <row r="46" spans="2:42" ht="14.25" customHeight="1" x14ac:dyDescent="0.15">
      <c r="B46" s="399"/>
      <c r="C46" s="525"/>
      <c r="D46" s="526"/>
      <c r="E46" s="526"/>
      <c r="F46" s="526"/>
      <c r="G46" s="526"/>
      <c r="H46" s="527"/>
      <c r="I46" s="547"/>
      <c r="J46" s="548"/>
      <c r="K46" s="548"/>
      <c r="L46" s="72"/>
      <c r="M46" s="398"/>
      <c r="N46" s="544"/>
      <c r="O46" s="546"/>
      <c r="P46" s="546"/>
      <c r="Q46" s="406"/>
      <c r="R46" s="480"/>
      <c r="S46" s="481"/>
      <c r="T46" s="481"/>
      <c r="U46" s="481"/>
      <c r="V46" s="481"/>
      <c r="W46" s="481"/>
      <c r="X46" s="481"/>
      <c r="Y46" s="481"/>
      <c r="Z46" s="481"/>
      <c r="AA46" s="481"/>
      <c r="AB46" s="482"/>
      <c r="AC46" s="537"/>
      <c r="AE46" s="9" t="str">
        <f>N45</f>
        <v>□</v>
      </c>
      <c r="AH46" s="20"/>
      <c r="AI46" s="20"/>
      <c r="AJ46" s="20"/>
      <c r="AM46" s="32" t="s">
        <v>64</v>
      </c>
      <c r="AN46" s="32" t="s">
        <v>65</v>
      </c>
      <c r="AO46" s="34" t="s">
        <v>88</v>
      </c>
      <c r="AP46" s="34" t="s">
        <v>66</v>
      </c>
    </row>
    <row r="47" spans="2:42" ht="14.25" customHeight="1" x14ac:dyDescent="0.15">
      <c r="B47" s="399"/>
      <c r="C47" s="477" t="s">
        <v>441</v>
      </c>
      <c r="D47" s="478"/>
      <c r="E47" s="478"/>
      <c r="F47" s="478"/>
      <c r="G47" s="478"/>
      <c r="H47" s="479"/>
      <c r="I47" s="491" t="s">
        <v>68</v>
      </c>
      <c r="J47" s="493" t="s">
        <v>269</v>
      </c>
      <c r="K47" s="493"/>
      <c r="L47" s="76"/>
      <c r="M47" s="403"/>
      <c r="N47" s="495" t="s">
        <v>81</v>
      </c>
      <c r="O47" s="545" t="s">
        <v>270</v>
      </c>
      <c r="P47" s="545"/>
      <c r="Q47" s="372"/>
      <c r="R47" s="480"/>
      <c r="S47" s="481"/>
      <c r="T47" s="481"/>
      <c r="U47" s="481"/>
      <c r="V47" s="481"/>
      <c r="W47" s="481"/>
      <c r="X47" s="481"/>
      <c r="Y47" s="481"/>
      <c r="Z47" s="481"/>
      <c r="AA47" s="481"/>
      <c r="AB47" s="482"/>
      <c r="AC47" s="535"/>
      <c r="AE47" s="31" t="str">
        <f>I47</f>
        <v>□</v>
      </c>
      <c r="AH47" s="32" t="str">
        <f>IF(AE47&amp;AE48="■□","●適合",IF(AE47&amp;AE48="□■","◆未達",IF(AE47&amp;AE48="□□","■未答","▼矛盾")))</f>
        <v>■未答</v>
      </c>
      <c r="AI47" s="20"/>
      <c r="AJ47" s="20"/>
      <c r="AL47" s="28" t="s">
        <v>83</v>
      </c>
      <c r="AM47" s="35" t="s">
        <v>84</v>
      </c>
      <c r="AN47" s="35" t="s">
        <v>85</v>
      </c>
      <c r="AO47" s="35" t="s">
        <v>86</v>
      </c>
      <c r="AP47" s="35" t="s">
        <v>87</v>
      </c>
    </row>
    <row r="48" spans="2:42" ht="14.25" customHeight="1" x14ac:dyDescent="0.15">
      <c r="B48" s="399"/>
      <c r="C48" s="525"/>
      <c r="D48" s="526"/>
      <c r="E48" s="526"/>
      <c r="F48" s="526"/>
      <c r="G48" s="526"/>
      <c r="H48" s="527"/>
      <c r="I48" s="547"/>
      <c r="J48" s="548"/>
      <c r="K48" s="548"/>
      <c r="L48" s="72"/>
      <c r="M48" s="398"/>
      <c r="N48" s="544"/>
      <c r="O48" s="546"/>
      <c r="P48" s="546"/>
      <c r="Q48" s="406"/>
      <c r="R48" s="480"/>
      <c r="S48" s="481"/>
      <c r="T48" s="481"/>
      <c r="U48" s="481"/>
      <c r="V48" s="481"/>
      <c r="W48" s="481"/>
      <c r="X48" s="481"/>
      <c r="Y48" s="481"/>
      <c r="Z48" s="481"/>
      <c r="AA48" s="481"/>
      <c r="AB48" s="482"/>
      <c r="AC48" s="537"/>
      <c r="AE48" s="9" t="str">
        <f>N47</f>
        <v>□</v>
      </c>
      <c r="AH48" s="20"/>
      <c r="AI48" s="20"/>
      <c r="AJ48" s="20"/>
      <c r="AM48" s="32" t="s">
        <v>64</v>
      </c>
      <c r="AN48" s="32" t="s">
        <v>65</v>
      </c>
      <c r="AO48" s="34" t="s">
        <v>88</v>
      </c>
      <c r="AP48" s="34" t="s">
        <v>66</v>
      </c>
    </row>
    <row r="49" spans="1:83" ht="14.25" customHeight="1" x14ac:dyDescent="0.15">
      <c r="B49" s="418"/>
      <c r="C49" s="477" t="s">
        <v>470</v>
      </c>
      <c r="D49" s="478"/>
      <c r="E49" s="478"/>
      <c r="F49" s="478"/>
      <c r="G49" s="478"/>
      <c r="H49" s="479"/>
      <c r="I49" s="491" t="s">
        <v>68</v>
      </c>
      <c r="J49" s="493" t="s">
        <v>269</v>
      </c>
      <c r="K49" s="493"/>
      <c r="L49" s="76"/>
      <c r="M49" s="403"/>
      <c r="N49" s="495" t="s">
        <v>81</v>
      </c>
      <c r="O49" s="545" t="s">
        <v>270</v>
      </c>
      <c r="P49" s="545"/>
      <c r="Q49" s="372"/>
      <c r="R49" s="480"/>
      <c r="S49" s="481"/>
      <c r="T49" s="481"/>
      <c r="U49" s="481"/>
      <c r="V49" s="481"/>
      <c r="W49" s="481"/>
      <c r="X49" s="481"/>
      <c r="Y49" s="481"/>
      <c r="Z49" s="481"/>
      <c r="AA49" s="481"/>
      <c r="AB49" s="482"/>
      <c r="AC49" s="535"/>
      <c r="AE49" s="31" t="str">
        <f>I49</f>
        <v>□</v>
      </c>
      <c r="AH49" s="32" t="str">
        <f>IF(AE49&amp;AE50="■□","●適合",IF(AE49&amp;AE50="□■","◆未達",IF(AE49&amp;AE50="□□","■未答","▼矛盾")))</f>
        <v>■未答</v>
      </c>
      <c r="AI49" s="20"/>
      <c r="AJ49" s="20"/>
      <c r="AL49" s="28" t="s">
        <v>83</v>
      </c>
      <c r="AM49" s="35" t="s">
        <v>84</v>
      </c>
      <c r="AN49" s="35" t="s">
        <v>85</v>
      </c>
      <c r="AO49" s="35" t="s">
        <v>86</v>
      </c>
      <c r="AP49" s="35" t="s">
        <v>87</v>
      </c>
    </row>
    <row r="50" spans="1:83" ht="14.25" customHeight="1" x14ac:dyDescent="0.15">
      <c r="B50" s="419"/>
      <c r="C50" s="525"/>
      <c r="D50" s="526"/>
      <c r="E50" s="526"/>
      <c r="F50" s="526"/>
      <c r="G50" s="526"/>
      <c r="H50" s="527"/>
      <c r="I50" s="547"/>
      <c r="J50" s="548"/>
      <c r="K50" s="548"/>
      <c r="L50" s="72"/>
      <c r="M50" s="398"/>
      <c r="N50" s="544"/>
      <c r="O50" s="546"/>
      <c r="P50" s="546"/>
      <c r="Q50" s="406"/>
      <c r="R50" s="483"/>
      <c r="S50" s="484"/>
      <c r="T50" s="484"/>
      <c r="U50" s="484"/>
      <c r="V50" s="484"/>
      <c r="W50" s="484"/>
      <c r="X50" s="484"/>
      <c r="Y50" s="484"/>
      <c r="Z50" s="484"/>
      <c r="AA50" s="484"/>
      <c r="AB50" s="485"/>
      <c r="AC50" s="537"/>
      <c r="AE50" s="9" t="str">
        <f>N49</f>
        <v>□</v>
      </c>
      <c r="AH50" s="20"/>
      <c r="AI50" s="20"/>
      <c r="AJ50" s="20"/>
      <c r="AM50" s="32" t="s">
        <v>64</v>
      </c>
      <c r="AN50" s="32" t="s">
        <v>65</v>
      </c>
      <c r="AO50" s="34" t="s">
        <v>88</v>
      </c>
      <c r="AP50" s="34" t="s">
        <v>66</v>
      </c>
    </row>
    <row r="51" spans="1:83" s="2" customFormat="1" ht="30.75" customHeight="1" x14ac:dyDescent="0.15">
      <c r="A51" s="1"/>
      <c r="B51" s="549" t="s">
        <v>543</v>
      </c>
      <c r="C51" s="550"/>
      <c r="D51" s="550"/>
      <c r="E51" s="550"/>
      <c r="F51" s="550"/>
      <c r="G51" s="550"/>
      <c r="H51" s="551"/>
      <c r="I51" s="491" t="s">
        <v>68</v>
      </c>
      <c r="J51" s="493" t="s">
        <v>269</v>
      </c>
      <c r="K51" s="493"/>
      <c r="L51" s="76"/>
      <c r="M51" s="403"/>
      <c r="N51" s="495" t="s">
        <v>81</v>
      </c>
      <c r="O51" s="545" t="s">
        <v>270</v>
      </c>
      <c r="P51" s="545"/>
      <c r="Q51" s="372"/>
      <c r="R51" s="477" t="s">
        <v>471</v>
      </c>
      <c r="S51" s="478"/>
      <c r="T51" s="478"/>
      <c r="U51" s="478"/>
      <c r="V51" s="478"/>
      <c r="W51" s="478"/>
      <c r="X51" s="478"/>
      <c r="Y51" s="478"/>
      <c r="Z51" s="478"/>
      <c r="AA51" s="478"/>
      <c r="AB51" s="479"/>
      <c r="AC51" s="535"/>
      <c r="AD51" s="1"/>
      <c r="AE51" s="31" t="str">
        <f>I51</f>
        <v>□</v>
      </c>
      <c r="AF51" s="1"/>
      <c r="AG51" s="1"/>
      <c r="AH51" s="32" t="str">
        <f>IF(AE51&amp;AE52="■□","●適合",IF(AE51&amp;AE52="□■","◆未達",IF(AE51&amp;AE52="□□","■未答","▼矛盾")))</f>
        <v>■未答</v>
      </c>
      <c r="AI51" s="20"/>
      <c r="AJ51" s="20"/>
      <c r="AL51" s="28" t="s">
        <v>83</v>
      </c>
      <c r="AM51" s="35" t="s">
        <v>84</v>
      </c>
      <c r="AN51" s="35" t="s">
        <v>85</v>
      </c>
      <c r="AO51" s="35" t="s">
        <v>86</v>
      </c>
      <c r="AP51" s="35"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
      <c r="A52" s="1"/>
      <c r="B52" s="552"/>
      <c r="C52" s="553"/>
      <c r="D52" s="553"/>
      <c r="E52" s="553"/>
      <c r="F52" s="553"/>
      <c r="G52" s="553"/>
      <c r="H52" s="554"/>
      <c r="I52" s="555"/>
      <c r="J52" s="556"/>
      <c r="K52" s="556"/>
      <c r="L52" s="110"/>
      <c r="M52" s="420"/>
      <c r="N52" s="557"/>
      <c r="O52" s="558"/>
      <c r="P52" s="558"/>
      <c r="Q52" s="421"/>
      <c r="R52" s="559"/>
      <c r="S52" s="560"/>
      <c r="T52" s="560"/>
      <c r="U52" s="560"/>
      <c r="V52" s="560"/>
      <c r="W52" s="560"/>
      <c r="X52" s="560"/>
      <c r="Y52" s="560"/>
      <c r="Z52" s="560"/>
      <c r="AA52" s="560"/>
      <c r="AB52" s="561"/>
      <c r="AC52" s="562"/>
      <c r="AD52" s="1"/>
      <c r="AE52" s="9" t="str">
        <f>N51</f>
        <v>□</v>
      </c>
      <c r="AF52" s="1"/>
      <c r="AG52" s="1"/>
      <c r="AH52" s="20"/>
      <c r="AI52" s="20"/>
      <c r="AJ52" s="20"/>
      <c r="AM52" s="32" t="s">
        <v>64</v>
      </c>
      <c r="AN52" s="32" t="s">
        <v>65</v>
      </c>
      <c r="AO52" s="34" t="s">
        <v>88</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
      <c r="A53" s="1"/>
      <c r="B53" s="563" t="s">
        <v>74</v>
      </c>
      <c r="C53" s="564"/>
      <c r="D53" s="565"/>
      <c r="E53" s="565"/>
      <c r="F53" s="565"/>
      <c r="G53" s="565"/>
      <c r="H53" s="565"/>
      <c r="I53" s="566" t="s">
        <v>75</v>
      </c>
      <c r="J53" s="469"/>
      <c r="K53" s="469"/>
      <c r="L53" s="469"/>
      <c r="M53" s="469"/>
      <c r="N53" s="469"/>
      <c r="O53" s="469"/>
      <c r="P53" s="469"/>
      <c r="Q53" s="567"/>
      <c r="R53" s="566" t="s">
        <v>76</v>
      </c>
      <c r="S53" s="469"/>
      <c r="T53" s="469"/>
      <c r="U53" s="469"/>
      <c r="V53" s="469"/>
      <c r="W53" s="469"/>
      <c r="X53" s="469"/>
      <c r="Y53" s="469"/>
      <c r="Z53" s="469"/>
      <c r="AA53" s="469"/>
      <c r="AB53" s="567"/>
      <c r="AC53" s="21" t="s">
        <v>77</v>
      </c>
      <c r="AD53" s="1"/>
      <c r="AE53" s="1"/>
      <c r="AF53" s="1"/>
      <c r="AG53" s="1"/>
      <c r="AH53" s="20" t="s">
        <v>78</v>
      </c>
      <c r="AI53" s="20"/>
      <c r="AJ53" s="20"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
      <c r="A54" s="1"/>
      <c r="B54" s="236" t="s">
        <v>544</v>
      </c>
      <c r="C54" s="237"/>
      <c r="D54" s="238"/>
      <c r="E54" s="238"/>
      <c r="F54" s="238"/>
      <c r="G54" s="238"/>
      <c r="H54" s="238"/>
      <c r="I54" s="239"/>
      <c r="J54" s="239"/>
      <c r="K54" s="239"/>
      <c r="L54" s="239"/>
      <c r="M54" s="239"/>
      <c r="N54" s="239"/>
      <c r="O54" s="239"/>
      <c r="P54" s="239"/>
      <c r="Q54" s="239"/>
      <c r="R54" s="240"/>
      <c r="S54" s="240"/>
      <c r="T54" s="240"/>
      <c r="U54" s="240"/>
      <c r="V54" s="240"/>
      <c r="W54" s="240"/>
      <c r="X54" s="240"/>
      <c r="Y54" s="240"/>
      <c r="Z54" s="240"/>
      <c r="AA54" s="240"/>
      <c r="AB54" s="240"/>
      <c r="AC54" s="241"/>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
      <c r="A55" s="1"/>
      <c r="B55" s="339" t="s">
        <v>442</v>
      </c>
      <c r="C55" s="340"/>
      <c r="D55" s="248"/>
      <c r="E55" s="248"/>
      <c r="F55" s="248"/>
      <c r="G55" s="248"/>
      <c r="H55" s="248"/>
      <c r="I55" s="249"/>
      <c r="J55" s="249"/>
      <c r="K55" s="249"/>
      <c r="L55" s="249"/>
      <c r="M55" s="249"/>
      <c r="N55" s="249"/>
      <c r="O55" s="249"/>
      <c r="P55" s="249"/>
      <c r="Q55" s="249"/>
      <c r="R55" s="250"/>
      <c r="S55" s="250"/>
      <c r="T55" s="250"/>
      <c r="U55" s="250"/>
      <c r="V55" s="250"/>
      <c r="W55" s="250"/>
      <c r="X55" s="250"/>
      <c r="Y55" s="250"/>
      <c r="Z55" s="250"/>
      <c r="AA55" s="250"/>
      <c r="AB55" s="250"/>
      <c r="AC55" s="251"/>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15">
      <c r="A56" s="1"/>
      <c r="B56" s="568" t="s">
        <v>80</v>
      </c>
      <c r="C56" s="569"/>
      <c r="D56" s="574" t="s">
        <v>545</v>
      </c>
      <c r="E56" s="575"/>
      <c r="F56" s="575"/>
      <c r="G56" s="575"/>
      <c r="H56" s="576"/>
      <c r="I56" s="22"/>
      <c r="J56" s="23"/>
      <c r="K56" s="22"/>
      <c r="L56" s="22"/>
      <c r="M56" s="22"/>
      <c r="N56" s="22"/>
      <c r="O56" s="23"/>
      <c r="P56" s="23"/>
      <c r="Q56" s="24"/>
      <c r="R56" s="25"/>
      <c r="S56" s="26"/>
      <c r="T56" s="26"/>
      <c r="U56" s="26"/>
      <c r="V56" s="26"/>
      <c r="W56" s="26"/>
      <c r="X56" s="26"/>
      <c r="Y56" s="26"/>
      <c r="Z56" s="26"/>
      <c r="AA56" s="26"/>
      <c r="AB56" s="26"/>
      <c r="AC56" s="309"/>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15">
      <c r="A57" s="1"/>
      <c r="B57" s="570"/>
      <c r="C57" s="571"/>
      <c r="D57" s="577"/>
      <c r="E57" s="578"/>
      <c r="F57" s="578"/>
      <c r="G57" s="578"/>
      <c r="H57" s="579"/>
      <c r="I57" s="27"/>
      <c r="J57" s="283"/>
      <c r="K57" s="29"/>
      <c r="L57" s="29"/>
      <c r="M57" s="29"/>
      <c r="N57" s="29"/>
      <c r="O57" s="283"/>
      <c r="P57" s="283"/>
      <c r="Q57" s="284"/>
      <c r="R57" s="30" t="s">
        <v>81</v>
      </c>
      <c r="S57" s="580" t="s">
        <v>82</v>
      </c>
      <c r="T57" s="580"/>
      <c r="U57" s="580"/>
      <c r="V57" s="580"/>
      <c r="W57" s="580"/>
      <c r="X57" s="580"/>
      <c r="Y57" s="580"/>
      <c r="Z57" s="580"/>
      <c r="AA57" s="580"/>
      <c r="AB57" s="581"/>
      <c r="AC57" s="308"/>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83</v>
      </c>
      <c r="AM57" s="35" t="s">
        <v>84</v>
      </c>
      <c r="AN57" s="35" t="s">
        <v>85</v>
      </c>
      <c r="AO57" s="35" t="s">
        <v>86</v>
      </c>
      <c r="AP57" s="35" t="s">
        <v>87</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15">
      <c r="A58" s="1"/>
      <c r="B58" s="570"/>
      <c r="C58" s="571"/>
      <c r="D58" s="577"/>
      <c r="E58" s="578"/>
      <c r="F58" s="578"/>
      <c r="G58" s="578"/>
      <c r="H58" s="579"/>
      <c r="I58" s="36"/>
      <c r="J58" s="283"/>
      <c r="K58" s="29"/>
      <c r="L58" s="29"/>
      <c r="M58" s="29"/>
      <c r="N58" s="29"/>
      <c r="O58" s="283"/>
      <c r="P58" s="283"/>
      <c r="Q58" s="284"/>
      <c r="R58" s="37"/>
      <c r="S58" s="306"/>
      <c r="T58" s="306"/>
      <c r="U58" s="306"/>
      <c r="V58" s="306"/>
      <c r="W58" s="306"/>
      <c r="X58" s="306"/>
      <c r="Y58" s="306"/>
      <c r="Z58" s="306"/>
      <c r="AA58" s="306"/>
      <c r="AB58" s="306"/>
      <c r="AC58" s="308"/>
      <c r="AD58" s="1"/>
      <c r="AE58" s="1" t="str">
        <f>+I60</f>
        <v>□</v>
      </c>
      <c r="AF58" s="1" t="str">
        <f>R59</f>
        <v>□</v>
      </c>
      <c r="AG58" s="1"/>
      <c r="AM58" s="32" t="s">
        <v>64</v>
      </c>
      <c r="AN58" s="32" t="s">
        <v>65</v>
      </c>
      <c r="AO58" s="34" t="s">
        <v>88</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15">
      <c r="A59" s="1"/>
      <c r="B59" s="570"/>
      <c r="C59" s="571"/>
      <c r="D59" s="577"/>
      <c r="E59" s="578"/>
      <c r="F59" s="578"/>
      <c r="G59" s="578"/>
      <c r="H59" s="579"/>
      <c r="I59" s="39" t="s">
        <v>68</v>
      </c>
      <c r="J59" s="451" t="s">
        <v>89</v>
      </c>
      <c r="K59" s="451"/>
      <c r="L59" s="451"/>
      <c r="M59" s="451"/>
      <c r="N59" s="451"/>
      <c r="O59" s="451"/>
      <c r="P59" s="451"/>
      <c r="Q59" s="452"/>
      <c r="R59" s="30" t="s">
        <v>81</v>
      </c>
      <c r="S59" s="306" t="s">
        <v>90</v>
      </c>
      <c r="T59" s="306"/>
      <c r="U59" s="306"/>
      <c r="V59" s="306"/>
      <c r="W59" s="306"/>
      <c r="X59" s="306"/>
      <c r="Y59" s="306"/>
      <c r="Z59" s="306"/>
      <c r="AA59" s="306"/>
      <c r="AB59" s="306"/>
      <c r="AC59" s="604"/>
      <c r="AD59" s="1"/>
      <c r="AE59" s="1"/>
      <c r="AF59" s="1" t="str">
        <f>+R60</f>
        <v>□</v>
      </c>
      <c r="AG59" s="1"/>
      <c r="AJ59" s="46"/>
      <c r="AL59" s="28" t="s">
        <v>91</v>
      </c>
      <c r="AM59" s="40" t="s">
        <v>455</v>
      </c>
      <c r="AN59" s="40" t="s">
        <v>456</v>
      </c>
      <c r="AO59" s="40" t="s">
        <v>457</v>
      </c>
      <c r="AP59" s="40" t="s">
        <v>95</v>
      </c>
      <c r="AQ59" s="40" t="s">
        <v>94</v>
      </c>
      <c r="AR59" s="40" t="s">
        <v>92</v>
      </c>
      <c r="AS59" s="40" t="s">
        <v>96</v>
      </c>
      <c r="AT59" s="35"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15">
      <c r="A60" s="1"/>
      <c r="B60" s="570"/>
      <c r="C60" s="571"/>
      <c r="D60" s="577"/>
      <c r="E60" s="578"/>
      <c r="F60" s="578"/>
      <c r="G60" s="578"/>
      <c r="H60" s="579"/>
      <c r="I60" s="39" t="s">
        <v>68</v>
      </c>
      <c r="J60" s="451" t="s">
        <v>97</v>
      </c>
      <c r="K60" s="451"/>
      <c r="L60" s="451"/>
      <c r="M60" s="451"/>
      <c r="N60" s="451"/>
      <c r="O60" s="451"/>
      <c r="P60" s="451"/>
      <c r="Q60" s="452"/>
      <c r="R60" s="30" t="s">
        <v>81</v>
      </c>
      <c r="S60" s="306" t="s">
        <v>98</v>
      </c>
      <c r="T60" s="306"/>
      <c r="U60" s="306"/>
      <c r="V60" s="306"/>
      <c r="W60" s="306"/>
      <c r="X60" s="306"/>
      <c r="Y60" s="306"/>
      <c r="Z60" s="306"/>
      <c r="AA60" s="306"/>
      <c r="AB60" s="306"/>
      <c r="AC60" s="604"/>
      <c r="AD60" s="1"/>
      <c r="AE60" s="1"/>
      <c r="AF60" s="1" t="str">
        <f>+R61</f>
        <v>□</v>
      </c>
      <c r="AG60" s="1"/>
      <c r="AL60" s="28"/>
      <c r="AM60" s="32" t="s">
        <v>99</v>
      </c>
      <c r="AN60" s="32" t="s">
        <v>64</v>
      </c>
      <c r="AO60" s="32" t="s">
        <v>65</v>
      </c>
      <c r="AP60" s="32" t="s">
        <v>65</v>
      </c>
      <c r="AQ60" s="32" t="s">
        <v>65</v>
      </c>
      <c r="AR60" s="32" t="s">
        <v>65</v>
      </c>
      <c r="AS60" s="34" t="s">
        <v>88</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15">
      <c r="A61" s="1"/>
      <c r="B61" s="570"/>
      <c r="C61" s="571"/>
      <c r="D61" s="577"/>
      <c r="E61" s="578"/>
      <c r="F61" s="578"/>
      <c r="G61" s="578"/>
      <c r="H61" s="579"/>
      <c r="I61" s="41"/>
      <c r="J61" s="274"/>
      <c r="K61" s="42"/>
      <c r="L61" s="274"/>
      <c r="M61" s="274"/>
      <c r="N61" s="274"/>
      <c r="O61" s="274"/>
      <c r="P61" s="274"/>
      <c r="Q61" s="275"/>
      <c r="R61" s="30" t="s">
        <v>81</v>
      </c>
      <c r="S61" s="306" t="s">
        <v>100</v>
      </c>
      <c r="T61" s="306"/>
      <c r="U61" s="306"/>
      <c r="V61" s="306"/>
      <c r="W61" s="306"/>
      <c r="X61" s="306"/>
      <c r="Y61" s="306"/>
      <c r="Z61" s="306"/>
      <c r="AA61" s="306"/>
      <c r="AB61" s="306"/>
      <c r="AC61" s="604"/>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15">
      <c r="A62" s="1"/>
      <c r="B62" s="570"/>
      <c r="C62" s="571"/>
      <c r="D62" s="577"/>
      <c r="E62" s="578"/>
      <c r="F62" s="578"/>
      <c r="G62" s="578"/>
      <c r="H62" s="579"/>
      <c r="I62" s="29"/>
      <c r="J62" s="283"/>
      <c r="K62" s="29"/>
      <c r="L62" s="29"/>
      <c r="M62" s="29"/>
      <c r="N62" s="29"/>
      <c r="O62" s="283"/>
      <c r="P62" s="283"/>
      <c r="Q62" s="284"/>
      <c r="R62" s="305"/>
      <c r="S62" s="306"/>
      <c r="T62" s="306"/>
      <c r="U62" s="306"/>
      <c r="V62" s="306"/>
      <c r="W62" s="306"/>
      <c r="X62" s="306"/>
      <c r="Y62" s="306"/>
      <c r="Z62" s="306"/>
      <c r="AA62" s="306"/>
      <c r="AB62" s="306"/>
      <c r="AC62" s="308"/>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15">
      <c r="A63" s="1"/>
      <c r="B63" s="570"/>
      <c r="C63" s="571"/>
      <c r="D63" s="271"/>
      <c r="E63" s="586" t="s">
        <v>16</v>
      </c>
      <c r="F63" s="590"/>
      <c r="G63" s="590"/>
      <c r="H63" s="591"/>
      <c r="I63" s="43" t="s">
        <v>68</v>
      </c>
      <c r="J63" s="44" t="s">
        <v>101</v>
      </c>
      <c r="K63" s="44"/>
      <c r="L63" s="44"/>
      <c r="M63" s="44"/>
      <c r="N63" s="44"/>
      <c r="O63" s="44"/>
      <c r="P63" s="44"/>
      <c r="Q63" s="45"/>
      <c r="R63" s="605" t="s">
        <v>102</v>
      </c>
      <c r="S63" s="606"/>
      <c r="T63" s="606"/>
      <c r="U63" s="606"/>
      <c r="V63" s="606"/>
      <c r="W63" s="606"/>
      <c r="X63" s="606"/>
      <c r="Y63" s="606"/>
      <c r="Z63" s="606"/>
      <c r="AA63" s="606"/>
      <c r="AB63" s="607"/>
      <c r="AC63" s="608"/>
      <c r="AD63" s="1"/>
      <c r="AE63" s="31" t="str">
        <f>+I63</f>
        <v>□</v>
      </c>
      <c r="AF63" s="1">
        <f>IF(AE64="■",1,IF(AE65="■",1,0))</f>
        <v>0</v>
      </c>
      <c r="AG63" s="1"/>
      <c r="AH63" s="34" t="str">
        <f>IF(AE63&amp;AE64&amp;AE65="■□□","◎無し",IF(AE63&amp;AE64&amp;AE65="□■□","●適合",IF(AE63&amp;AE64&amp;AE65="□□■","◆未達",IF(AE63&amp;AE64&amp;AE65="□□□","■未答","▼矛盾"))))</f>
        <v>■未答</v>
      </c>
      <c r="AI63" s="46"/>
      <c r="AL63" s="28" t="s">
        <v>103</v>
      </c>
      <c r="AM63" s="35" t="s">
        <v>104</v>
      </c>
      <c r="AN63" s="35" t="s">
        <v>105</v>
      </c>
      <c r="AO63" s="35" t="s">
        <v>106</v>
      </c>
      <c r="AP63" s="35" t="s">
        <v>107</v>
      </c>
      <c r="AQ63" s="35" t="s">
        <v>87</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15">
      <c r="A64" s="1"/>
      <c r="B64" s="570"/>
      <c r="C64" s="571"/>
      <c r="D64" s="271"/>
      <c r="E64" s="592"/>
      <c r="F64" s="593"/>
      <c r="G64" s="593"/>
      <c r="H64" s="594"/>
      <c r="I64" s="48" t="s">
        <v>81</v>
      </c>
      <c r="J64" s="451" t="s">
        <v>108</v>
      </c>
      <c r="K64" s="451"/>
      <c r="L64" s="451"/>
      <c r="M64" s="451"/>
      <c r="N64" s="451"/>
      <c r="O64" s="451"/>
      <c r="P64" s="451"/>
      <c r="Q64" s="452"/>
      <c r="R64" s="610" t="s">
        <v>109</v>
      </c>
      <c r="S64" s="611"/>
      <c r="T64" s="611"/>
      <c r="U64" s="611"/>
      <c r="V64" s="611"/>
      <c r="W64" s="611"/>
      <c r="X64" s="611"/>
      <c r="Y64" s="446"/>
      <c r="Z64" s="446"/>
      <c r="AA64" s="306" t="s">
        <v>110</v>
      </c>
      <c r="AB64" s="306"/>
      <c r="AC64" s="604"/>
      <c r="AD64" s="1"/>
      <c r="AE64" s="1" t="str">
        <f>+I64</f>
        <v>□</v>
      </c>
      <c r="AF64" s="1">
        <f>+Y64</f>
        <v>0</v>
      </c>
      <c r="AG64" s="1"/>
      <c r="AJ64" s="32" t="str">
        <f>IF(AF63=1,IF(AF64=0,"◎無段",IF(AF64&gt;20,"◆未達","●範囲内")),"■未答")</f>
        <v>■未答</v>
      </c>
      <c r="AL64" s="28"/>
      <c r="AM64" s="32" t="s">
        <v>63</v>
      </c>
      <c r="AN64" s="32" t="s">
        <v>64</v>
      </c>
      <c r="AO64" s="32" t="s">
        <v>65</v>
      </c>
      <c r="AP64" s="34" t="s">
        <v>88</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15">
      <c r="A65" s="1"/>
      <c r="B65" s="570"/>
      <c r="C65" s="571"/>
      <c r="D65" s="271"/>
      <c r="E65" s="595"/>
      <c r="F65" s="596"/>
      <c r="G65" s="596"/>
      <c r="H65" s="597"/>
      <c r="I65" s="49" t="s">
        <v>81</v>
      </c>
      <c r="J65" s="548" t="s">
        <v>111</v>
      </c>
      <c r="K65" s="548"/>
      <c r="L65" s="548"/>
      <c r="M65" s="548"/>
      <c r="N65" s="548"/>
      <c r="O65" s="548"/>
      <c r="P65" s="548"/>
      <c r="Q65" s="612"/>
      <c r="R65" s="613" t="s">
        <v>112</v>
      </c>
      <c r="S65" s="614"/>
      <c r="T65" s="614"/>
      <c r="U65" s="614"/>
      <c r="V65" s="614"/>
      <c r="W65" s="614"/>
      <c r="X65" s="614"/>
      <c r="Y65" s="447"/>
      <c r="Z65" s="447"/>
      <c r="AA65" s="50" t="s">
        <v>110</v>
      </c>
      <c r="AB65" s="50"/>
      <c r="AC65" s="609"/>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15">
      <c r="A66" s="1"/>
      <c r="B66" s="570"/>
      <c r="C66" s="571"/>
      <c r="D66" s="292"/>
      <c r="E66" s="582" t="s">
        <v>17</v>
      </c>
      <c r="F66" s="583"/>
      <c r="G66" s="583"/>
      <c r="H66" s="584"/>
      <c r="I66" s="51" t="s">
        <v>68</v>
      </c>
      <c r="J66" s="52" t="s">
        <v>101</v>
      </c>
      <c r="K66" s="52"/>
      <c r="L66" s="52"/>
      <c r="M66" s="51" t="s">
        <v>81</v>
      </c>
      <c r="N66" s="52" t="s">
        <v>113</v>
      </c>
      <c r="O66" s="52"/>
      <c r="P66" s="52"/>
      <c r="Q66" s="53"/>
      <c r="R66" s="54"/>
      <c r="S66" s="55"/>
      <c r="T66" s="55"/>
      <c r="U66" s="55"/>
      <c r="V66" s="55"/>
      <c r="W66" s="55"/>
      <c r="X66" s="55"/>
      <c r="Y66" s="55"/>
      <c r="Z66" s="55"/>
      <c r="AA66" s="55"/>
      <c r="AB66" s="55"/>
      <c r="AC66" s="311"/>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15">
      <c r="A67" s="1"/>
      <c r="B67" s="570"/>
      <c r="C67" s="571"/>
      <c r="D67" s="292"/>
      <c r="E67" s="582" t="s">
        <v>18</v>
      </c>
      <c r="F67" s="583"/>
      <c r="G67" s="583"/>
      <c r="H67" s="584"/>
      <c r="I67" s="51" t="s">
        <v>68</v>
      </c>
      <c r="J67" s="52" t="s">
        <v>101</v>
      </c>
      <c r="K67" s="52"/>
      <c r="L67" s="52"/>
      <c r="M67" s="51" t="s">
        <v>81</v>
      </c>
      <c r="N67" s="52" t="s">
        <v>113</v>
      </c>
      <c r="O67" s="52"/>
      <c r="P67" s="52"/>
      <c r="Q67" s="53"/>
      <c r="R67" s="54"/>
      <c r="S67" s="55"/>
      <c r="T67" s="55"/>
      <c r="U67" s="55"/>
      <c r="V67" s="55"/>
      <c r="W67" s="55"/>
      <c r="X67" s="55"/>
      <c r="Y67" s="55"/>
      <c r="Z67" s="55"/>
      <c r="AA67" s="55"/>
      <c r="AB67" s="55"/>
      <c r="AC67" s="311"/>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570"/>
      <c r="C68" s="571"/>
      <c r="D68" s="292"/>
      <c r="E68" s="585" t="s">
        <v>19</v>
      </c>
      <c r="F68" s="586"/>
      <c r="G68" s="586"/>
      <c r="H68" s="587"/>
      <c r="I68" s="44"/>
      <c r="J68" s="44"/>
      <c r="K68" s="44"/>
      <c r="L68" s="44"/>
      <c r="M68" s="44"/>
      <c r="N68" s="44"/>
      <c r="O68" s="44"/>
      <c r="P68" s="44"/>
      <c r="Q68" s="45"/>
      <c r="R68" s="56"/>
      <c r="S68" s="57"/>
      <c r="T68" s="57"/>
      <c r="U68" s="57"/>
      <c r="V68" s="57"/>
      <c r="W68" s="57"/>
      <c r="X68" s="57"/>
      <c r="Y68" s="57"/>
      <c r="Z68" s="57"/>
      <c r="AA68" s="57"/>
      <c r="AB68" s="58" t="s">
        <v>102</v>
      </c>
      <c r="AC68" s="616"/>
      <c r="AD68" s="1"/>
      <c r="AE68" s="31" t="str">
        <f>+I69</f>
        <v>□</v>
      </c>
      <c r="AF68" s="1"/>
      <c r="AG68" s="1"/>
      <c r="AH68" s="34" t="str">
        <f>IF(AE68&amp;AE69&amp;AE70="■□□","◎無し",IF(AE68&amp;AE69&amp;AE70="□■□","●適合",IF(AE68&amp;AE69&amp;AE70="□□■","◆未達",IF(AE68&amp;AE69&amp;AE70="□□□","■未答","▼矛盾"))))</f>
        <v>■未答</v>
      </c>
      <c r="AI68" s="46"/>
      <c r="AL68" s="28" t="s">
        <v>103</v>
      </c>
      <c r="AM68" s="35" t="s">
        <v>104</v>
      </c>
      <c r="AN68" s="35" t="s">
        <v>105</v>
      </c>
      <c r="AO68" s="35" t="s">
        <v>106</v>
      </c>
      <c r="AP68" s="35" t="s">
        <v>107</v>
      </c>
      <c r="AQ68" s="35"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15">
      <c r="A69" s="1"/>
      <c r="B69" s="570"/>
      <c r="C69" s="571"/>
      <c r="D69" s="292"/>
      <c r="E69" s="292"/>
      <c r="F69" s="583" t="s">
        <v>114</v>
      </c>
      <c r="G69" s="588"/>
      <c r="H69" s="589"/>
      <c r="I69" s="48" t="s">
        <v>68</v>
      </c>
      <c r="J69" s="283" t="s">
        <v>101</v>
      </c>
      <c r="K69" s="283"/>
      <c r="L69" s="283"/>
      <c r="M69" s="283"/>
      <c r="N69" s="283"/>
      <c r="O69" s="283"/>
      <c r="P69" s="283"/>
      <c r="Q69" s="284"/>
      <c r="R69" s="600" t="s">
        <v>115</v>
      </c>
      <c r="S69" s="601"/>
      <c r="T69" s="601"/>
      <c r="U69" s="601"/>
      <c r="V69" s="601"/>
      <c r="W69" s="602"/>
      <c r="X69" s="602"/>
      <c r="Y69" s="602"/>
      <c r="Z69" s="602"/>
      <c r="AA69" s="306" t="s">
        <v>116</v>
      </c>
      <c r="AB69" s="59"/>
      <c r="AC69" s="616"/>
      <c r="AD69" s="1"/>
      <c r="AE69" s="1" t="str">
        <f>+I70</f>
        <v>□</v>
      </c>
      <c r="AF69" s="1">
        <f>+W69</f>
        <v>0</v>
      </c>
      <c r="AG69" s="1"/>
      <c r="AJ69" s="32" t="str">
        <f>IF(AF69=0,"■未答",IF(AF69&lt;=9,IF(AF69&gt;=3,"●適合","◆過小"),"◆過大"))</f>
        <v>■未答</v>
      </c>
      <c r="AL69" s="28"/>
      <c r="AM69" s="32" t="s">
        <v>63</v>
      </c>
      <c r="AN69" s="32" t="s">
        <v>64</v>
      </c>
      <c r="AO69" s="32" t="s">
        <v>65</v>
      </c>
      <c r="AP69" s="34" t="s">
        <v>88</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15">
      <c r="A70" s="1"/>
      <c r="B70" s="570"/>
      <c r="C70" s="571"/>
      <c r="D70" s="292"/>
      <c r="E70" s="292"/>
      <c r="F70" s="583" t="s">
        <v>117</v>
      </c>
      <c r="G70" s="588"/>
      <c r="H70" s="589"/>
      <c r="I70" s="48" t="s">
        <v>81</v>
      </c>
      <c r="J70" s="283" t="s">
        <v>118</v>
      </c>
      <c r="K70" s="29"/>
      <c r="L70" s="29"/>
      <c r="M70" s="29"/>
      <c r="N70" s="29"/>
      <c r="O70" s="283"/>
      <c r="P70" s="283"/>
      <c r="Q70" s="284"/>
      <c r="R70" s="600" t="s">
        <v>119</v>
      </c>
      <c r="S70" s="601"/>
      <c r="T70" s="601"/>
      <c r="U70" s="601"/>
      <c r="V70" s="601"/>
      <c r="W70" s="602"/>
      <c r="X70" s="602"/>
      <c r="Y70" s="602"/>
      <c r="Z70" s="602"/>
      <c r="AA70" s="306" t="s">
        <v>120</v>
      </c>
      <c r="AB70" s="59"/>
      <c r="AC70" s="616"/>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15">
      <c r="A71" s="1"/>
      <c r="B71" s="570"/>
      <c r="C71" s="571"/>
      <c r="D71" s="292"/>
      <c r="E71" s="292"/>
      <c r="F71" s="583" t="s">
        <v>121</v>
      </c>
      <c r="G71" s="588"/>
      <c r="H71" s="589"/>
      <c r="I71" s="48" t="s">
        <v>81</v>
      </c>
      <c r="J71" s="283" t="s">
        <v>122</v>
      </c>
      <c r="K71" s="29"/>
      <c r="L71" s="29"/>
      <c r="M71" s="29"/>
      <c r="N71" s="29"/>
      <c r="O71" s="283"/>
      <c r="P71" s="283"/>
      <c r="Q71" s="284"/>
      <c r="R71" s="600" t="s">
        <v>123</v>
      </c>
      <c r="S71" s="601"/>
      <c r="T71" s="601"/>
      <c r="U71" s="601"/>
      <c r="V71" s="601"/>
      <c r="W71" s="602"/>
      <c r="X71" s="602"/>
      <c r="Y71" s="602"/>
      <c r="Z71" s="602"/>
      <c r="AA71" s="306" t="s">
        <v>110</v>
      </c>
      <c r="AB71" s="59"/>
      <c r="AC71" s="616"/>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15">
      <c r="A72" s="1"/>
      <c r="B72" s="570"/>
      <c r="C72" s="571"/>
      <c r="D72" s="292"/>
      <c r="E72" s="292"/>
      <c r="F72" s="583" t="s">
        <v>124</v>
      </c>
      <c r="G72" s="588"/>
      <c r="H72" s="589"/>
      <c r="I72" s="283"/>
      <c r="J72" s="283"/>
      <c r="K72" s="283"/>
      <c r="L72" s="283"/>
      <c r="M72" s="283"/>
      <c r="N72" s="283"/>
      <c r="O72" s="283"/>
      <c r="P72" s="283"/>
      <c r="Q72" s="284"/>
      <c r="R72" s="600" t="s">
        <v>125</v>
      </c>
      <c r="S72" s="601"/>
      <c r="T72" s="601"/>
      <c r="U72" s="601"/>
      <c r="V72" s="601"/>
      <c r="W72" s="60" t="s">
        <v>81</v>
      </c>
      <c r="X72" s="603" t="s">
        <v>126</v>
      </c>
      <c r="Y72" s="603"/>
      <c r="Z72" s="60" t="s">
        <v>81</v>
      </c>
      <c r="AA72" s="306" t="s">
        <v>127</v>
      </c>
      <c r="AB72" s="59"/>
      <c r="AC72" s="616"/>
      <c r="AD72" s="1"/>
      <c r="AE72" s="1"/>
      <c r="AF72" s="1" t="str">
        <f>+W72</f>
        <v>□</v>
      </c>
      <c r="AG72" s="1"/>
      <c r="AH72" s="33"/>
      <c r="AI72" s="61"/>
      <c r="AJ72" s="32" t="str">
        <f>IF(AF72&amp;AF73="■□","●適合",IF(AF72&amp;AF73="□■","◆未達",IF(AF72&amp;AF73="□□","■未答","▼矛盾")))</f>
        <v>■未答</v>
      </c>
      <c r="AL72" s="28" t="s">
        <v>83</v>
      </c>
      <c r="AM72" s="35" t="s">
        <v>84</v>
      </c>
      <c r="AN72" s="35" t="s">
        <v>85</v>
      </c>
      <c r="AO72" s="35" t="s">
        <v>86</v>
      </c>
      <c r="AP72" s="35"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x14ac:dyDescent="0.15">
      <c r="A73" s="1"/>
      <c r="B73" s="570"/>
      <c r="C73" s="571"/>
      <c r="D73" s="292"/>
      <c r="E73" s="329"/>
      <c r="F73" s="583" t="s">
        <v>128</v>
      </c>
      <c r="G73" s="588"/>
      <c r="H73" s="589"/>
      <c r="I73" s="62"/>
      <c r="J73" s="62"/>
      <c r="K73" s="62"/>
      <c r="L73" s="62"/>
      <c r="M73" s="62"/>
      <c r="N73" s="62"/>
      <c r="O73" s="62"/>
      <c r="P73" s="62"/>
      <c r="Q73" s="63"/>
      <c r="R73" s="335"/>
      <c r="S73" s="324"/>
      <c r="T73" s="324"/>
      <c r="U73" s="324"/>
      <c r="V73" s="444" t="s">
        <v>130</v>
      </c>
      <c r="W73" s="444"/>
      <c r="X73" s="444"/>
      <c r="Y73" s="444"/>
      <c r="Z73" s="445"/>
      <c r="AA73" s="445"/>
      <c r="AB73" s="71" t="s">
        <v>110</v>
      </c>
      <c r="AC73" s="616"/>
      <c r="AD73" s="1"/>
      <c r="AE73" s="1"/>
      <c r="AF73" s="1" t="str">
        <f>+Z72</f>
        <v>□</v>
      </c>
      <c r="AG73" s="1">
        <f>+Z73</f>
        <v>0</v>
      </c>
      <c r="AM73" s="32" t="s">
        <v>64</v>
      </c>
      <c r="AN73" s="32" t="s">
        <v>65</v>
      </c>
      <c r="AO73" s="34" t="s">
        <v>88</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15">
      <c r="A74" s="1"/>
      <c r="B74" s="570"/>
      <c r="C74" s="571"/>
      <c r="D74" s="271"/>
      <c r="E74" s="586" t="s">
        <v>20</v>
      </c>
      <c r="F74" s="590"/>
      <c r="G74" s="590"/>
      <c r="H74" s="591"/>
      <c r="I74" s="44"/>
      <c r="J74" s="44"/>
      <c r="K74" s="44"/>
      <c r="L74" s="44"/>
      <c r="M74" s="44"/>
      <c r="N74" s="44"/>
      <c r="O74" s="44"/>
      <c r="P74" s="44"/>
      <c r="Q74" s="45"/>
      <c r="R74" s="66"/>
      <c r="S74" s="67"/>
      <c r="T74" s="67"/>
      <c r="U74" s="67"/>
      <c r="V74" s="67"/>
      <c r="W74" s="67"/>
      <c r="X74" s="68"/>
      <c r="Y74" s="67"/>
      <c r="Z74" s="68"/>
      <c r="AA74" s="67"/>
      <c r="AB74" s="58" t="s">
        <v>102</v>
      </c>
      <c r="AC74" s="608"/>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x14ac:dyDescent="0.15">
      <c r="A75" s="1"/>
      <c r="B75" s="570"/>
      <c r="C75" s="571"/>
      <c r="D75" s="271"/>
      <c r="E75" s="592"/>
      <c r="F75" s="593"/>
      <c r="G75" s="593"/>
      <c r="H75" s="594"/>
      <c r="I75" s="48" t="s">
        <v>68</v>
      </c>
      <c r="J75" s="283" t="s">
        <v>101</v>
      </c>
      <c r="K75" s="283"/>
      <c r="L75" s="283"/>
      <c r="M75" s="283"/>
      <c r="N75" s="283"/>
      <c r="O75" s="283"/>
      <c r="P75" s="283"/>
      <c r="Q75" s="284"/>
      <c r="R75" s="30" t="s">
        <v>81</v>
      </c>
      <c r="S75" s="615" t="s">
        <v>129</v>
      </c>
      <c r="T75" s="615"/>
      <c r="U75" s="615"/>
      <c r="V75" s="611" t="s">
        <v>130</v>
      </c>
      <c r="W75" s="611"/>
      <c r="X75" s="611"/>
      <c r="Y75" s="611"/>
      <c r="Z75" s="445"/>
      <c r="AA75" s="445"/>
      <c r="AB75" s="59" t="s">
        <v>110</v>
      </c>
      <c r="AC75" s="604"/>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103</v>
      </c>
      <c r="AM75" s="35" t="s">
        <v>104</v>
      </c>
      <c r="AN75" s="35" t="s">
        <v>105</v>
      </c>
      <c r="AO75" s="35" t="s">
        <v>106</v>
      </c>
      <c r="AP75" s="35" t="s">
        <v>107</v>
      </c>
      <c r="AQ75" s="35"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15">
      <c r="A76" s="1"/>
      <c r="B76" s="570"/>
      <c r="C76" s="571"/>
      <c r="D76" s="271"/>
      <c r="E76" s="592"/>
      <c r="F76" s="593"/>
      <c r="G76" s="593"/>
      <c r="H76" s="594"/>
      <c r="I76" s="69"/>
      <c r="J76" s="280"/>
      <c r="K76" s="280"/>
      <c r="L76" s="280"/>
      <c r="M76" s="280"/>
      <c r="N76" s="280"/>
      <c r="O76" s="280"/>
      <c r="P76" s="280"/>
      <c r="Q76" s="70"/>
      <c r="R76" s="37"/>
      <c r="S76" s="301"/>
      <c r="T76" s="301"/>
      <c r="U76" s="301"/>
      <c r="V76" s="288"/>
      <c r="W76" s="288"/>
      <c r="X76" s="288"/>
      <c r="Y76" s="288"/>
      <c r="Z76" s="301"/>
      <c r="AA76" s="301"/>
      <c r="AB76" s="71"/>
      <c r="AC76" s="604"/>
      <c r="AD76" s="1"/>
      <c r="AE76" s="1" t="str">
        <f>+I77</f>
        <v>□</v>
      </c>
      <c r="AF76" s="1"/>
      <c r="AG76" s="1"/>
      <c r="AL76" s="28"/>
      <c r="AM76" s="32" t="s">
        <v>63</v>
      </c>
      <c r="AN76" s="32" t="s">
        <v>64</v>
      </c>
      <c r="AO76" s="32" t="s">
        <v>65</v>
      </c>
      <c r="AP76" s="34" t="s">
        <v>88</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x14ac:dyDescent="0.15">
      <c r="A77" s="1"/>
      <c r="B77" s="570"/>
      <c r="C77" s="571"/>
      <c r="D77" s="271"/>
      <c r="E77" s="592"/>
      <c r="F77" s="593"/>
      <c r="G77" s="593"/>
      <c r="H77" s="594"/>
      <c r="I77" s="48" t="s">
        <v>81</v>
      </c>
      <c r="J77" s="451" t="s">
        <v>108</v>
      </c>
      <c r="K77" s="451"/>
      <c r="L77" s="451"/>
      <c r="M77" s="451"/>
      <c r="N77" s="451"/>
      <c r="O77" s="451"/>
      <c r="P77" s="451"/>
      <c r="Q77" s="452"/>
      <c r="R77" s="617" t="s">
        <v>81</v>
      </c>
      <c r="S77" s="580" t="s">
        <v>131</v>
      </c>
      <c r="T77" s="580"/>
      <c r="U77" s="580"/>
      <c r="V77" s="611" t="s">
        <v>132</v>
      </c>
      <c r="W77" s="611"/>
      <c r="X77" s="611"/>
      <c r="Y77" s="611"/>
      <c r="Z77" s="445"/>
      <c r="AA77" s="445"/>
      <c r="AB77" s="59" t="s">
        <v>110</v>
      </c>
      <c r="AC77" s="604"/>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x14ac:dyDescent="0.15">
      <c r="A78" s="1"/>
      <c r="B78" s="570"/>
      <c r="C78" s="571"/>
      <c r="D78" s="292"/>
      <c r="E78" s="592"/>
      <c r="F78" s="593"/>
      <c r="G78" s="593"/>
      <c r="H78" s="594"/>
      <c r="I78" s="48" t="s">
        <v>81</v>
      </c>
      <c r="J78" s="451" t="s">
        <v>111</v>
      </c>
      <c r="K78" s="451"/>
      <c r="L78" s="451"/>
      <c r="M78" s="451"/>
      <c r="N78" s="451"/>
      <c r="O78" s="451"/>
      <c r="P78" s="451"/>
      <c r="Q78" s="452"/>
      <c r="R78" s="617"/>
      <c r="S78" s="580"/>
      <c r="T78" s="580"/>
      <c r="U78" s="580"/>
      <c r="V78" s="611" t="s">
        <v>133</v>
      </c>
      <c r="W78" s="611"/>
      <c r="X78" s="611"/>
      <c r="Y78" s="611"/>
      <c r="Z78" s="445"/>
      <c r="AA78" s="445"/>
      <c r="AB78" s="59" t="s">
        <v>110</v>
      </c>
      <c r="AC78" s="604"/>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15">
      <c r="A79" s="1"/>
      <c r="B79" s="570"/>
      <c r="C79" s="571"/>
      <c r="D79" s="292"/>
      <c r="E79" s="595"/>
      <c r="F79" s="596"/>
      <c r="G79" s="596"/>
      <c r="H79" s="597"/>
      <c r="I79" s="72"/>
      <c r="J79" s="73"/>
      <c r="K79" s="72"/>
      <c r="L79" s="72"/>
      <c r="M79" s="72"/>
      <c r="N79" s="72"/>
      <c r="O79" s="73"/>
      <c r="P79" s="73"/>
      <c r="Q79" s="74"/>
      <c r="R79" s="75"/>
      <c r="S79" s="331"/>
      <c r="T79" s="331"/>
      <c r="U79" s="331"/>
      <c r="V79" s="324"/>
      <c r="W79" s="324"/>
      <c r="X79" s="324"/>
      <c r="Y79" s="324"/>
      <c r="Z79" s="324"/>
      <c r="AA79" s="324"/>
      <c r="AB79" s="65"/>
      <c r="AC79" s="609"/>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15">
      <c r="A80" s="1"/>
      <c r="B80" s="570"/>
      <c r="C80" s="571"/>
      <c r="D80" s="292"/>
      <c r="E80" s="586" t="s">
        <v>21</v>
      </c>
      <c r="F80" s="590"/>
      <c r="G80" s="590"/>
      <c r="H80" s="591"/>
      <c r="I80" s="76"/>
      <c r="J80" s="77"/>
      <c r="K80" s="76"/>
      <c r="L80" s="76"/>
      <c r="M80" s="76"/>
      <c r="N80" s="76"/>
      <c r="O80" s="77"/>
      <c r="P80" s="77"/>
      <c r="Q80" s="78"/>
      <c r="R80" s="79"/>
      <c r="S80" s="317"/>
      <c r="T80" s="317"/>
      <c r="U80" s="317"/>
      <c r="V80" s="67"/>
      <c r="W80" s="67"/>
      <c r="X80" s="67"/>
      <c r="Y80" s="67"/>
      <c r="Z80" s="67"/>
      <c r="AA80" s="67"/>
      <c r="AB80" s="58" t="s">
        <v>102</v>
      </c>
      <c r="AC80" s="307"/>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91</v>
      </c>
      <c r="AM80" s="40" t="s">
        <v>93</v>
      </c>
      <c r="AN80" s="40" t="s">
        <v>92</v>
      </c>
      <c r="AO80" s="40" t="s">
        <v>94</v>
      </c>
      <c r="AP80" s="40" t="s">
        <v>95</v>
      </c>
      <c r="AQ80" s="40" t="s">
        <v>96</v>
      </c>
      <c r="AR80" s="40" t="s">
        <v>87</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15">
      <c r="A81" s="1"/>
      <c r="B81" s="570"/>
      <c r="C81" s="571"/>
      <c r="D81" s="292"/>
      <c r="E81" s="592"/>
      <c r="F81" s="593"/>
      <c r="G81" s="593"/>
      <c r="H81" s="594"/>
      <c r="I81" s="69"/>
      <c r="J81" s="283"/>
      <c r="K81" s="29"/>
      <c r="L81" s="29"/>
      <c r="M81" s="29"/>
      <c r="N81" s="29"/>
      <c r="O81" s="283"/>
      <c r="P81" s="283"/>
      <c r="Q81" s="284"/>
      <c r="R81" s="598" t="s">
        <v>134</v>
      </c>
      <c r="S81" s="599"/>
      <c r="T81" s="599"/>
      <c r="U81" s="60" t="s">
        <v>81</v>
      </c>
      <c r="V81" s="599" t="s">
        <v>129</v>
      </c>
      <c r="W81" s="599"/>
      <c r="X81" s="60" t="s">
        <v>81</v>
      </c>
      <c r="Y81" s="80" t="s">
        <v>135</v>
      </c>
      <c r="Z81" s="80"/>
      <c r="AA81" s="80"/>
      <c r="AB81" s="81"/>
      <c r="AC81" s="604"/>
      <c r="AD81" s="1"/>
      <c r="AE81" s="1" t="str">
        <f>+I83</f>
        <v>□</v>
      </c>
      <c r="AF81" s="1"/>
      <c r="AG81" s="1"/>
      <c r="AH81" s="82" t="s">
        <v>136</v>
      </c>
      <c r="AJ81" s="34" t="str">
        <f>IF(U81&amp;X81="■□","●単純",IF(U81&amp;X81="□■","◆またぎ",IF(U81&amp;X81="□□","■未答","▼矛盾")))</f>
        <v>■未答</v>
      </c>
      <c r="AL81" s="28"/>
      <c r="AM81" s="32" t="s">
        <v>63</v>
      </c>
      <c r="AN81" s="32" t="s">
        <v>99</v>
      </c>
      <c r="AO81" s="32" t="s">
        <v>64</v>
      </c>
      <c r="AP81" s="32" t="s">
        <v>65</v>
      </c>
      <c r="AQ81" s="34" t="s">
        <v>88</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15">
      <c r="A82" s="1"/>
      <c r="B82" s="570"/>
      <c r="C82" s="571"/>
      <c r="D82" s="292"/>
      <c r="E82" s="592"/>
      <c r="F82" s="593"/>
      <c r="G82" s="593"/>
      <c r="H82" s="594"/>
      <c r="I82" s="48" t="s">
        <v>68</v>
      </c>
      <c r="J82" s="283" t="s">
        <v>101</v>
      </c>
      <c r="K82" s="283"/>
      <c r="L82" s="283"/>
      <c r="M82" s="29"/>
      <c r="N82" s="29"/>
      <c r="O82" s="283"/>
      <c r="P82" s="283"/>
      <c r="Q82" s="284"/>
      <c r="R82" s="618" t="s">
        <v>137</v>
      </c>
      <c r="S82" s="619"/>
      <c r="T82" s="619"/>
      <c r="U82" s="60" t="s">
        <v>81</v>
      </c>
      <c r="V82" s="619" t="s">
        <v>138</v>
      </c>
      <c r="W82" s="619"/>
      <c r="X82" s="60" t="s">
        <v>81</v>
      </c>
      <c r="Y82" s="619" t="s">
        <v>139</v>
      </c>
      <c r="Z82" s="619"/>
      <c r="AA82" s="60" t="s">
        <v>81</v>
      </c>
      <c r="AB82" s="83" t="s">
        <v>140</v>
      </c>
      <c r="AC82" s="604"/>
      <c r="AD82" s="1"/>
      <c r="AE82" s="1" t="str">
        <f>+I84</f>
        <v>□</v>
      </c>
      <c r="AF82" s="1"/>
      <c r="AG82" s="1"/>
      <c r="AH82" s="82" t="s">
        <v>141</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15">
      <c r="B83" s="570"/>
      <c r="C83" s="571"/>
      <c r="D83" s="292"/>
      <c r="E83" s="592"/>
      <c r="F83" s="593"/>
      <c r="G83" s="593"/>
      <c r="H83" s="594"/>
      <c r="I83" s="48" t="s">
        <v>68</v>
      </c>
      <c r="J83" s="283" t="s">
        <v>142</v>
      </c>
      <c r="K83" s="283"/>
      <c r="L83" s="283"/>
      <c r="M83" s="283"/>
      <c r="N83" s="283"/>
      <c r="O83" s="283"/>
      <c r="P83" s="283"/>
      <c r="Q83" s="284"/>
      <c r="R83" s="620" t="s">
        <v>143</v>
      </c>
      <c r="S83" s="621"/>
      <c r="T83" s="621"/>
      <c r="U83" s="84" t="s">
        <v>81</v>
      </c>
      <c r="V83" s="85" t="s">
        <v>140</v>
      </c>
      <c r="W83" s="84" t="s">
        <v>81</v>
      </c>
      <c r="X83" s="85" t="s">
        <v>144</v>
      </c>
      <c r="Y83" s="84" t="s">
        <v>81</v>
      </c>
      <c r="Z83" s="85" t="s">
        <v>145</v>
      </c>
      <c r="AA83" s="85"/>
      <c r="AB83" s="86"/>
      <c r="AC83" s="604"/>
      <c r="AE83" s="1" t="str">
        <f>+I85</f>
        <v>□</v>
      </c>
      <c r="AH83" s="82" t="s">
        <v>146</v>
      </c>
      <c r="AJ83" s="34" t="str">
        <f>IF(U83&amp;W83&amp;Y83="■□□",0,IF(U83&amp;W83&amp;Y83="□■□",1,IF(U83&amp;W83&amp;Y83="□□■",2,IF(U83&amp;W83&amp;Y83="□□□","■未答","▼矛盾"))))</f>
        <v>■未答</v>
      </c>
    </row>
    <row r="84" spans="1:83" ht="30" customHeight="1" x14ac:dyDescent="0.15">
      <c r="B84" s="570"/>
      <c r="C84" s="571"/>
      <c r="D84" s="292"/>
      <c r="E84" s="292"/>
      <c r="F84" s="583" t="s">
        <v>22</v>
      </c>
      <c r="G84" s="588"/>
      <c r="H84" s="589"/>
      <c r="I84" s="48" t="s">
        <v>81</v>
      </c>
      <c r="J84" s="451" t="s">
        <v>147</v>
      </c>
      <c r="K84" s="451"/>
      <c r="L84" s="451"/>
      <c r="M84" s="451"/>
      <c r="N84" s="451"/>
      <c r="O84" s="451"/>
      <c r="P84" s="451"/>
      <c r="Q84" s="452"/>
      <c r="R84" s="622" t="s">
        <v>148</v>
      </c>
      <c r="S84" s="623"/>
      <c r="T84" s="623"/>
      <c r="U84" s="628" t="s">
        <v>149</v>
      </c>
      <c r="V84" s="628"/>
      <c r="W84" s="87"/>
      <c r="X84" s="88" t="s">
        <v>110</v>
      </c>
      <c r="Y84" s="337" t="s">
        <v>150</v>
      </c>
      <c r="Z84" s="87"/>
      <c r="AA84" s="88" t="s">
        <v>110</v>
      </c>
      <c r="AB84" s="89"/>
      <c r="AC84" s="604"/>
      <c r="AE84" s="90"/>
      <c r="AF84" s="1">
        <f>+W84</f>
        <v>0</v>
      </c>
      <c r="AG84" s="1">
        <f>+Z84</f>
        <v>0</v>
      </c>
      <c r="AH84" s="91"/>
      <c r="AI84" s="91"/>
      <c r="AJ84" s="92" t="str">
        <f>IF(U81="■",V81,"")</f>
        <v/>
      </c>
    </row>
    <row r="85" spans="1:83" ht="30" customHeight="1" x14ac:dyDescent="0.15">
      <c r="B85" s="570"/>
      <c r="C85" s="571"/>
      <c r="D85" s="292"/>
      <c r="E85" s="292"/>
      <c r="F85" s="583" t="s">
        <v>23</v>
      </c>
      <c r="G85" s="588"/>
      <c r="H85" s="589"/>
      <c r="I85" s="48" t="s">
        <v>81</v>
      </c>
      <c r="J85" s="451" t="s">
        <v>151</v>
      </c>
      <c r="K85" s="451"/>
      <c r="L85" s="451"/>
      <c r="M85" s="451"/>
      <c r="N85" s="451"/>
      <c r="O85" s="451"/>
      <c r="P85" s="451"/>
      <c r="Q85" s="452"/>
      <c r="R85" s="622" t="s">
        <v>152</v>
      </c>
      <c r="S85" s="623"/>
      <c r="T85" s="623"/>
      <c r="U85" s="623"/>
      <c r="V85" s="623"/>
      <c r="W85" s="623"/>
      <c r="X85" s="623"/>
      <c r="Y85" s="624"/>
      <c r="Z85" s="624"/>
      <c r="AA85" s="88" t="s">
        <v>110</v>
      </c>
      <c r="AB85" s="89"/>
      <c r="AC85" s="604"/>
      <c r="AD85" s="9"/>
      <c r="AE85" s="93"/>
      <c r="AF85" s="1">
        <f>+Y85</f>
        <v>0</v>
      </c>
      <c r="AG85" s="94">
        <f>+Y85</f>
        <v>0</v>
      </c>
      <c r="AH85" s="94"/>
      <c r="AI85" s="94">
        <f>+Y86</f>
        <v>0</v>
      </c>
      <c r="AJ85" s="266" t="str">
        <f>IF(X81="■",Y81,"")</f>
        <v/>
      </c>
    </row>
    <row r="86" spans="1:83" ht="26.1" customHeight="1" x14ac:dyDescent="0.15">
      <c r="B86" s="570"/>
      <c r="C86" s="571"/>
      <c r="D86" s="292"/>
      <c r="E86" s="292"/>
      <c r="F86" s="586" t="s">
        <v>24</v>
      </c>
      <c r="G86" s="590"/>
      <c r="H86" s="591"/>
      <c r="I86" s="69"/>
      <c r="J86" s="283"/>
      <c r="K86" s="29"/>
      <c r="L86" s="29"/>
      <c r="M86" s="29"/>
      <c r="N86" s="29"/>
      <c r="O86" s="283"/>
      <c r="P86" s="283"/>
      <c r="Q86" s="284"/>
      <c r="R86" s="622" t="s">
        <v>153</v>
      </c>
      <c r="S86" s="623"/>
      <c r="T86" s="623"/>
      <c r="U86" s="623"/>
      <c r="V86" s="623"/>
      <c r="W86" s="623"/>
      <c r="X86" s="623"/>
      <c r="Y86" s="624"/>
      <c r="Z86" s="624"/>
      <c r="AA86" s="88" t="s">
        <v>110</v>
      </c>
      <c r="AB86" s="89"/>
      <c r="AC86" s="604"/>
      <c r="AD86" s="9"/>
      <c r="AE86" s="93"/>
      <c r="AF86" s="1">
        <f>+Y86</f>
        <v>0</v>
      </c>
      <c r="AG86" s="94">
        <f>+Y87</f>
        <v>0</v>
      </c>
      <c r="AH86" s="96">
        <f>+W84</f>
        <v>0</v>
      </c>
      <c r="AI86" s="94"/>
      <c r="AJ86" s="95"/>
    </row>
    <row r="87" spans="1:83" ht="26.1" customHeight="1" x14ac:dyDescent="0.15">
      <c r="B87" s="570"/>
      <c r="C87" s="571"/>
      <c r="D87" s="292"/>
      <c r="E87" s="292"/>
      <c r="F87" s="592"/>
      <c r="G87" s="593"/>
      <c r="H87" s="594"/>
      <c r="I87" s="283"/>
      <c r="J87" s="283"/>
      <c r="K87" s="283"/>
      <c r="L87" s="283"/>
      <c r="M87" s="283"/>
      <c r="N87" s="283"/>
      <c r="O87" s="283"/>
      <c r="P87" s="283"/>
      <c r="Q87" s="284"/>
      <c r="R87" s="622" t="s">
        <v>154</v>
      </c>
      <c r="S87" s="623"/>
      <c r="T87" s="623"/>
      <c r="U87" s="623"/>
      <c r="V87" s="623"/>
      <c r="W87" s="623"/>
      <c r="X87" s="623"/>
      <c r="Y87" s="624"/>
      <c r="Z87" s="624"/>
      <c r="AA87" s="88" t="s">
        <v>110</v>
      </c>
      <c r="AB87" s="89"/>
      <c r="AC87" s="604"/>
      <c r="AD87" s="9"/>
      <c r="AE87" s="9"/>
      <c r="AF87" s="1">
        <f>+Y87</f>
        <v>0</v>
      </c>
      <c r="AG87" s="96">
        <f>+Y88</f>
        <v>0</v>
      </c>
      <c r="AH87" s="97"/>
      <c r="AI87" s="98"/>
      <c r="AJ87" s="99"/>
    </row>
    <row r="88" spans="1:83" s="101" customFormat="1" ht="18" customHeight="1" x14ac:dyDescent="0.15">
      <c r="B88" s="570"/>
      <c r="C88" s="571"/>
      <c r="D88" s="286"/>
      <c r="E88" s="286"/>
      <c r="F88" s="595"/>
      <c r="G88" s="596"/>
      <c r="H88" s="597"/>
      <c r="I88" s="73"/>
      <c r="J88" s="73"/>
      <c r="K88" s="73"/>
      <c r="L88" s="73"/>
      <c r="M88" s="73"/>
      <c r="N88" s="73"/>
      <c r="O88" s="73"/>
      <c r="P88" s="73"/>
      <c r="Q88" s="74"/>
      <c r="R88" s="625" t="s">
        <v>155</v>
      </c>
      <c r="S88" s="626"/>
      <c r="T88" s="626"/>
      <c r="U88" s="626"/>
      <c r="V88" s="626"/>
      <c r="W88" s="626"/>
      <c r="X88" s="626"/>
      <c r="Y88" s="627"/>
      <c r="Z88" s="627"/>
      <c r="AA88" s="88" t="s">
        <v>110</v>
      </c>
      <c r="AB88" s="100"/>
      <c r="AC88" s="314"/>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x14ac:dyDescent="0.15">
      <c r="B89" s="570"/>
      <c r="C89" s="571"/>
      <c r="D89" s="585" t="s">
        <v>25</v>
      </c>
      <c r="E89" s="582"/>
      <c r="F89" s="583"/>
      <c r="G89" s="583"/>
      <c r="H89" s="584"/>
      <c r="I89" s="44"/>
      <c r="J89" s="44"/>
      <c r="K89" s="44"/>
      <c r="L89" s="44"/>
      <c r="M89" s="44"/>
      <c r="N89" s="44"/>
      <c r="O89" s="44"/>
      <c r="P89" s="44"/>
      <c r="Q89" s="45"/>
      <c r="R89" s="103"/>
      <c r="S89" s="57"/>
      <c r="T89" s="57"/>
      <c r="U89" s="57"/>
      <c r="V89" s="57"/>
      <c r="W89" s="57"/>
      <c r="X89" s="57"/>
      <c r="Y89" s="57"/>
      <c r="Z89" s="57"/>
      <c r="AA89" s="57"/>
      <c r="AB89" s="57"/>
      <c r="AC89" s="608"/>
      <c r="AE89" s="31" t="str">
        <f>+I91</f>
        <v>□</v>
      </c>
      <c r="AH89" s="32" t="str">
        <f>IF(AE89&amp;AE90="■□","●適合",IF(AE89&amp;AE90="□■","◆未達",IF(AE89&amp;AE90="□□","■未答","▼矛盾")))</f>
        <v>■未答</v>
      </c>
      <c r="AI89" s="33"/>
      <c r="AL89" s="28" t="s">
        <v>83</v>
      </c>
      <c r="AM89" s="35" t="s">
        <v>84</v>
      </c>
      <c r="AN89" s="35" t="s">
        <v>85</v>
      </c>
      <c r="AO89" s="35" t="s">
        <v>86</v>
      </c>
      <c r="AP89" s="35" t="s">
        <v>87</v>
      </c>
    </row>
    <row r="90" spans="1:83" ht="20.100000000000001" customHeight="1" x14ac:dyDescent="0.15">
      <c r="B90" s="570"/>
      <c r="C90" s="571"/>
      <c r="D90" s="292"/>
      <c r="E90" s="582" t="s">
        <v>26</v>
      </c>
      <c r="F90" s="583"/>
      <c r="G90" s="583"/>
      <c r="H90" s="584"/>
      <c r="I90" s="29"/>
      <c r="J90" s="283"/>
      <c r="K90" s="29"/>
      <c r="L90" s="29"/>
      <c r="M90" s="29"/>
      <c r="N90" s="29"/>
      <c r="O90" s="283"/>
      <c r="P90" s="283"/>
      <c r="Q90" s="284"/>
      <c r="R90" s="30" t="s">
        <v>81</v>
      </c>
      <c r="S90" s="611" t="s">
        <v>156</v>
      </c>
      <c r="T90" s="611"/>
      <c r="U90" s="611"/>
      <c r="V90" s="611"/>
      <c r="W90" s="611"/>
      <c r="X90" s="611"/>
      <c r="Y90" s="611"/>
      <c r="Z90" s="611"/>
      <c r="AA90" s="611"/>
      <c r="AB90" s="630"/>
      <c r="AC90" s="604"/>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88</v>
      </c>
      <c r="AP90" s="34" t="s">
        <v>66</v>
      </c>
    </row>
    <row r="91" spans="1:83" ht="20.100000000000001" customHeight="1" x14ac:dyDescent="0.15">
      <c r="B91" s="570"/>
      <c r="C91" s="571"/>
      <c r="D91" s="292"/>
      <c r="E91" s="582" t="s">
        <v>17</v>
      </c>
      <c r="F91" s="583"/>
      <c r="G91" s="583"/>
      <c r="H91" s="584"/>
      <c r="I91" s="39" t="s">
        <v>68</v>
      </c>
      <c r="J91" s="451" t="s">
        <v>89</v>
      </c>
      <c r="K91" s="451"/>
      <c r="L91" s="451"/>
      <c r="M91" s="451"/>
      <c r="N91" s="451"/>
      <c r="O91" s="451"/>
      <c r="P91" s="451"/>
      <c r="Q91" s="452"/>
      <c r="R91" s="37"/>
      <c r="S91" s="306"/>
      <c r="T91" s="306"/>
      <c r="U91" s="306"/>
      <c r="V91" s="306"/>
      <c r="W91" s="306"/>
      <c r="X91" s="306"/>
      <c r="Y91" s="306"/>
      <c r="Z91" s="306"/>
      <c r="AA91" s="306"/>
      <c r="AB91" s="306"/>
      <c r="AC91" s="604"/>
      <c r="AF91" s="1" t="str">
        <f>R92</f>
        <v>□</v>
      </c>
      <c r="AL91" s="28" t="s">
        <v>91</v>
      </c>
      <c r="AM91" s="40" t="s">
        <v>455</v>
      </c>
      <c r="AN91" s="40" t="s">
        <v>456</v>
      </c>
      <c r="AO91" s="40" t="s">
        <v>457</v>
      </c>
      <c r="AP91" s="40" t="s">
        <v>95</v>
      </c>
      <c r="AQ91" s="40" t="s">
        <v>94</v>
      </c>
      <c r="AR91" s="40" t="s">
        <v>92</v>
      </c>
      <c r="AS91" s="40" t="s">
        <v>96</v>
      </c>
      <c r="AT91" s="35" t="s">
        <v>87</v>
      </c>
    </row>
    <row r="92" spans="1:83" ht="20.100000000000001" customHeight="1" x14ac:dyDescent="0.15">
      <c r="B92" s="570"/>
      <c r="C92" s="571"/>
      <c r="D92" s="292"/>
      <c r="E92" s="582" t="s">
        <v>27</v>
      </c>
      <c r="F92" s="583"/>
      <c r="G92" s="583"/>
      <c r="H92" s="584"/>
      <c r="I92" s="39" t="s">
        <v>68</v>
      </c>
      <c r="J92" s="451" t="s">
        <v>97</v>
      </c>
      <c r="K92" s="451"/>
      <c r="L92" s="451"/>
      <c r="M92" s="451"/>
      <c r="N92" s="451"/>
      <c r="O92" s="451"/>
      <c r="P92" s="451"/>
      <c r="Q92" s="452"/>
      <c r="R92" s="30" t="s">
        <v>81</v>
      </c>
      <c r="S92" s="306" t="s">
        <v>90</v>
      </c>
      <c r="T92" s="306"/>
      <c r="U92" s="306"/>
      <c r="V92" s="306"/>
      <c r="W92" s="306"/>
      <c r="X92" s="104"/>
      <c r="Y92" s="306"/>
      <c r="Z92" s="306"/>
      <c r="AA92" s="306"/>
      <c r="AB92" s="306"/>
      <c r="AC92" s="604"/>
      <c r="AF92" s="1" t="str">
        <f>+R93</f>
        <v>□</v>
      </c>
      <c r="AL92" s="28"/>
      <c r="AM92" s="32" t="s">
        <v>99</v>
      </c>
      <c r="AN92" s="32" t="s">
        <v>64</v>
      </c>
      <c r="AO92" s="32" t="s">
        <v>65</v>
      </c>
      <c r="AP92" s="32" t="s">
        <v>65</v>
      </c>
      <c r="AQ92" s="32" t="s">
        <v>65</v>
      </c>
      <c r="AR92" s="32" t="s">
        <v>65</v>
      </c>
      <c r="AS92" s="34" t="s">
        <v>88</v>
      </c>
      <c r="AT92" s="34" t="s">
        <v>66</v>
      </c>
    </row>
    <row r="93" spans="1:83" ht="20.100000000000001" customHeight="1" x14ac:dyDescent="0.15">
      <c r="B93" s="570"/>
      <c r="C93" s="571"/>
      <c r="D93" s="292"/>
      <c r="E93" s="582" t="s">
        <v>28</v>
      </c>
      <c r="F93" s="583"/>
      <c r="G93" s="583"/>
      <c r="H93" s="584"/>
      <c r="I93" s="42"/>
      <c r="J93" s="274"/>
      <c r="K93" s="42"/>
      <c r="L93" s="274"/>
      <c r="M93" s="274"/>
      <c r="N93" s="274"/>
      <c r="O93" s="274"/>
      <c r="P93" s="274"/>
      <c r="Q93" s="275"/>
      <c r="R93" s="30" t="s">
        <v>81</v>
      </c>
      <c r="S93" s="306" t="s">
        <v>157</v>
      </c>
      <c r="T93" s="306"/>
      <c r="U93" s="306"/>
      <c r="V93" s="306"/>
      <c r="W93" s="306"/>
      <c r="X93" s="306"/>
      <c r="Y93" s="306"/>
      <c r="Z93" s="306"/>
      <c r="AA93" s="306"/>
      <c r="AB93" s="306"/>
      <c r="AC93" s="604"/>
      <c r="AF93" s="1" t="str">
        <f>+R94</f>
        <v>□</v>
      </c>
    </row>
    <row r="94" spans="1:83" ht="20.100000000000001" customHeight="1" x14ac:dyDescent="0.15">
      <c r="B94" s="570"/>
      <c r="C94" s="571"/>
      <c r="D94" s="292"/>
      <c r="E94" s="582" t="s">
        <v>29</v>
      </c>
      <c r="F94" s="583"/>
      <c r="G94" s="583"/>
      <c r="H94" s="584"/>
      <c r="I94" s="42"/>
      <c r="J94" s="274"/>
      <c r="K94" s="42"/>
      <c r="L94" s="274"/>
      <c r="M94" s="274"/>
      <c r="N94" s="274"/>
      <c r="O94" s="274"/>
      <c r="P94" s="274"/>
      <c r="Q94" s="275"/>
      <c r="R94" s="30" t="s">
        <v>81</v>
      </c>
      <c r="S94" s="306" t="s">
        <v>158</v>
      </c>
      <c r="T94" s="306"/>
      <c r="U94" s="306"/>
      <c r="V94" s="306"/>
      <c r="W94" s="306"/>
      <c r="X94" s="306"/>
      <c r="Y94" s="306"/>
      <c r="Z94" s="306"/>
      <c r="AA94" s="306"/>
      <c r="AB94" s="306"/>
      <c r="AC94" s="604"/>
    </row>
    <row r="95" spans="1:83" ht="36" customHeight="1" thickBot="1" x14ac:dyDescent="0.2">
      <c r="B95" s="572"/>
      <c r="C95" s="573"/>
      <c r="D95" s="304"/>
      <c r="E95" s="631" t="s">
        <v>30</v>
      </c>
      <c r="F95" s="632"/>
      <c r="G95" s="632"/>
      <c r="H95" s="633"/>
      <c r="I95" s="105"/>
      <c r="J95" s="105"/>
      <c r="K95" s="105"/>
      <c r="L95" s="105"/>
      <c r="M95" s="105"/>
      <c r="N95" s="105"/>
      <c r="O95" s="105"/>
      <c r="P95" s="105"/>
      <c r="Q95" s="106"/>
      <c r="R95" s="107"/>
      <c r="S95" s="108"/>
      <c r="T95" s="108"/>
      <c r="U95" s="108"/>
      <c r="V95" s="108"/>
      <c r="W95" s="108"/>
      <c r="X95" s="108"/>
      <c r="Y95" s="108"/>
      <c r="Z95" s="108"/>
      <c r="AA95" s="108"/>
      <c r="AB95" s="108"/>
      <c r="AC95" s="629"/>
    </row>
    <row r="96" spans="1:83" ht="15.95" customHeight="1" x14ac:dyDescent="0.15">
      <c r="B96" s="568" t="s">
        <v>159</v>
      </c>
      <c r="C96" s="569"/>
      <c r="D96" s="634" t="s">
        <v>31</v>
      </c>
      <c r="E96" s="635"/>
      <c r="F96" s="635"/>
      <c r="G96" s="635"/>
      <c r="H96" s="636"/>
      <c r="I96" s="109" t="s">
        <v>68</v>
      </c>
      <c r="J96" s="23" t="s">
        <v>101</v>
      </c>
      <c r="K96" s="23"/>
      <c r="L96" s="23"/>
      <c r="M96" s="23"/>
      <c r="N96" s="23"/>
      <c r="O96" s="23"/>
      <c r="P96" s="23"/>
      <c r="Q96" s="24"/>
      <c r="R96" s="26"/>
      <c r="S96" s="26"/>
      <c r="T96" s="26"/>
      <c r="U96" s="26"/>
      <c r="V96" s="26"/>
      <c r="W96" s="26"/>
      <c r="X96" s="26"/>
      <c r="Y96" s="26"/>
      <c r="Z96" s="26"/>
      <c r="AA96" s="26"/>
      <c r="AB96" s="58" t="s">
        <v>102</v>
      </c>
      <c r="AC96" s="637"/>
      <c r="AE96" s="31" t="str">
        <f>+I96</f>
        <v>□</v>
      </c>
      <c r="AF96" s="1">
        <f>IF(AE97="■",1,IF(AE98="■",1,0))</f>
        <v>0</v>
      </c>
      <c r="AH96" s="34" t="str">
        <f>IF(AE96&amp;AE97&amp;AE98="■□□","◎無し",IF(AE96&amp;AE97&amp;AE98="□■□","●適合",IF(AE96&amp;AE97&amp;AE98="□□■","◆未達",IF(AE96&amp;AE97&amp;AE98="□□□","■未答","▼矛盾"))))</f>
        <v>■未答</v>
      </c>
      <c r="AI96" s="46"/>
      <c r="AL96" s="28" t="s">
        <v>103</v>
      </c>
      <c r="AM96" s="35" t="s">
        <v>104</v>
      </c>
      <c r="AN96" s="35" t="s">
        <v>105</v>
      </c>
      <c r="AO96" s="35" t="s">
        <v>106</v>
      </c>
      <c r="AP96" s="35" t="s">
        <v>107</v>
      </c>
      <c r="AQ96" s="35" t="s">
        <v>87</v>
      </c>
    </row>
    <row r="97" spans="2:45" ht="15.95" customHeight="1" x14ac:dyDescent="0.15">
      <c r="B97" s="570"/>
      <c r="C97" s="571"/>
      <c r="D97" s="592"/>
      <c r="E97" s="593"/>
      <c r="F97" s="593"/>
      <c r="G97" s="593"/>
      <c r="H97" s="594"/>
      <c r="I97" s="48" t="s">
        <v>81</v>
      </c>
      <c r="J97" s="283" t="s">
        <v>160</v>
      </c>
      <c r="K97" s="283"/>
      <c r="L97" s="283"/>
      <c r="M97" s="283"/>
      <c r="N97" s="283"/>
      <c r="O97" s="283"/>
      <c r="P97" s="283"/>
      <c r="Q97" s="284"/>
      <c r="R97" s="610" t="s">
        <v>161</v>
      </c>
      <c r="S97" s="611"/>
      <c r="T97" s="611"/>
      <c r="U97" s="611"/>
      <c r="V97" s="611"/>
      <c r="W97" s="611"/>
      <c r="X97" s="450"/>
      <c r="Y97" s="450"/>
      <c r="Z97" s="450"/>
      <c r="AA97" s="306" t="s">
        <v>110</v>
      </c>
      <c r="AB97" s="306"/>
      <c r="AC97" s="604"/>
      <c r="AE97" s="1" t="str">
        <f>+I97</f>
        <v>□</v>
      </c>
      <c r="AF97" s="1">
        <f>+X97</f>
        <v>0</v>
      </c>
      <c r="AJ97" s="32" t="str">
        <f>IF(AF96=1,IF(AF97=0,"■未答",IF(AF97&lt;780,"◆未達","●範囲内")),"■未答")</f>
        <v>■未答</v>
      </c>
      <c r="AL97" s="28"/>
      <c r="AM97" s="32" t="s">
        <v>63</v>
      </c>
      <c r="AN97" s="32" t="s">
        <v>64</v>
      </c>
      <c r="AO97" s="32" t="s">
        <v>65</v>
      </c>
      <c r="AP97" s="34" t="s">
        <v>88</v>
      </c>
      <c r="AQ97" s="34" t="s">
        <v>66</v>
      </c>
    </row>
    <row r="98" spans="2:45" ht="15.95" customHeight="1" x14ac:dyDescent="0.15">
      <c r="B98" s="570"/>
      <c r="C98" s="571"/>
      <c r="D98" s="595"/>
      <c r="E98" s="596"/>
      <c r="F98" s="596"/>
      <c r="G98" s="596"/>
      <c r="H98" s="597"/>
      <c r="I98" s="49" t="s">
        <v>81</v>
      </c>
      <c r="J98" s="62" t="s">
        <v>162</v>
      </c>
      <c r="K98" s="62"/>
      <c r="L98" s="62"/>
      <c r="M98" s="62"/>
      <c r="N98" s="62"/>
      <c r="O98" s="62"/>
      <c r="P98" s="62"/>
      <c r="Q98" s="63"/>
      <c r="R98" s="613" t="s">
        <v>163</v>
      </c>
      <c r="S98" s="614"/>
      <c r="T98" s="614"/>
      <c r="U98" s="614"/>
      <c r="V98" s="614"/>
      <c r="W98" s="614"/>
      <c r="X98" s="638"/>
      <c r="Y98" s="638"/>
      <c r="Z98" s="638"/>
      <c r="AA98" s="50" t="s">
        <v>110</v>
      </c>
      <c r="AB98" s="50"/>
      <c r="AC98" s="609"/>
      <c r="AE98" s="1" t="str">
        <f>+I98</f>
        <v>□</v>
      </c>
      <c r="AF98" s="1">
        <f>+X98</f>
        <v>0</v>
      </c>
      <c r="AJ98" s="32" t="str">
        <f>IF(AF96=1,IF(AF98=0,"■未答◎無段",IF(AF98&lt;750,"◆未達","●範囲内")),"■未答")</f>
        <v>■未答</v>
      </c>
    </row>
    <row r="99" spans="2:45" ht="20.25" customHeight="1" x14ac:dyDescent="0.15">
      <c r="B99" s="570"/>
      <c r="C99" s="571"/>
      <c r="D99" s="586" t="s">
        <v>515</v>
      </c>
      <c r="E99" s="590"/>
      <c r="F99" s="590"/>
      <c r="G99" s="590"/>
      <c r="H99" s="591"/>
      <c r="I99" s="76"/>
      <c r="J99" s="44"/>
      <c r="K99" s="44"/>
      <c r="L99" s="44"/>
      <c r="M99" s="44"/>
      <c r="N99" s="44"/>
      <c r="O99" s="44"/>
      <c r="P99" s="44"/>
      <c r="Q99" s="45"/>
      <c r="R99" s="306"/>
      <c r="S99" s="306"/>
      <c r="T99" s="306"/>
      <c r="U99" s="306"/>
      <c r="V99" s="306"/>
      <c r="W99" s="306"/>
      <c r="X99" s="67"/>
      <c r="Y99" s="67"/>
      <c r="Z99" s="67"/>
      <c r="AA99" s="67"/>
      <c r="AB99" s="58" t="s">
        <v>102</v>
      </c>
      <c r="AC99" s="608"/>
      <c r="AE99" s="31" t="str">
        <f>+I100</f>
        <v>□</v>
      </c>
      <c r="AF99" s="1">
        <f>IF(AE99="■",1,IF(AE100="■",1,0))</f>
        <v>0</v>
      </c>
      <c r="AH99" s="32" t="str">
        <f>IF(AE99&amp;AE100="■□","●適合",IF(AE99&amp;AE100="□■","◆未達",IF(AE99&amp;AE100="□□","■未答","▼矛盾")))</f>
        <v>■未答</v>
      </c>
      <c r="AI99" s="33"/>
      <c r="AL99" s="28" t="s">
        <v>83</v>
      </c>
      <c r="AM99" s="35" t="s">
        <v>84</v>
      </c>
      <c r="AN99" s="35" t="s">
        <v>85</v>
      </c>
      <c r="AO99" s="35" t="s">
        <v>86</v>
      </c>
      <c r="AP99" s="35" t="s">
        <v>87</v>
      </c>
    </row>
    <row r="100" spans="2:45" ht="26.1" customHeight="1" x14ac:dyDescent="0.15">
      <c r="B100" s="570"/>
      <c r="C100" s="571"/>
      <c r="D100" s="592"/>
      <c r="E100" s="593"/>
      <c r="F100" s="593"/>
      <c r="G100" s="593"/>
      <c r="H100" s="594"/>
      <c r="I100" s="48" t="s">
        <v>81</v>
      </c>
      <c r="J100" s="283" t="s">
        <v>164</v>
      </c>
      <c r="K100" s="283"/>
      <c r="L100" s="283"/>
      <c r="M100" s="283"/>
      <c r="N100" s="283"/>
      <c r="O100" s="283"/>
      <c r="P100" s="283"/>
      <c r="Q100" s="284"/>
      <c r="R100" s="610" t="s">
        <v>165</v>
      </c>
      <c r="S100" s="611"/>
      <c r="T100" s="611"/>
      <c r="U100" s="611"/>
      <c r="V100" s="611"/>
      <c r="W100" s="611"/>
      <c r="X100" s="450"/>
      <c r="Y100" s="450"/>
      <c r="Z100" s="450"/>
      <c r="AA100" s="306" t="s">
        <v>110</v>
      </c>
      <c r="AB100" s="306"/>
      <c r="AC100" s="604"/>
      <c r="AE100" s="1" t="str">
        <f>+I101</f>
        <v>□</v>
      </c>
      <c r="AF100" s="1">
        <f>+X100</f>
        <v>0</v>
      </c>
      <c r="AJ100" s="32" t="str">
        <f>IF(AF99=1,IF(AF100=0,"■未答",IF(AF100&lt;750,"◆未達","●範囲内")),"■未答")</f>
        <v>■未答</v>
      </c>
      <c r="AM100" s="32" t="s">
        <v>64</v>
      </c>
      <c r="AN100" s="32" t="s">
        <v>65</v>
      </c>
      <c r="AO100" s="34" t="s">
        <v>88</v>
      </c>
      <c r="AP100" s="34" t="s">
        <v>66</v>
      </c>
    </row>
    <row r="101" spans="2:45" ht="26.1" customHeight="1" x14ac:dyDescent="0.15">
      <c r="B101" s="570"/>
      <c r="C101" s="571"/>
      <c r="D101" s="592"/>
      <c r="E101" s="593"/>
      <c r="F101" s="593"/>
      <c r="G101" s="593"/>
      <c r="H101" s="594"/>
      <c r="I101" s="48" t="s">
        <v>81</v>
      </c>
      <c r="J101" s="283" t="s">
        <v>166</v>
      </c>
      <c r="K101" s="283"/>
      <c r="L101" s="283"/>
      <c r="M101" s="283"/>
      <c r="N101" s="283"/>
      <c r="O101" s="283"/>
      <c r="P101" s="283"/>
      <c r="Q101" s="284"/>
      <c r="R101" s="610" t="s">
        <v>167</v>
      </c>
      <c r="S101" s="611"/>
      <c r="T101" s="611"/>
      <c r="U101" s="611"/>
      <c r="V101" s="611"/>
      <c r="W101" s="611"/>
      <c r="X101" s="450"/>
      <c r="Y101" s="450"/>
      <c r="Z101" s="450"/>
      <c r="AA101" s="306" t="s">
        <v>110</v>
      </c>
      <c r="AB101" s="306"/>
      <c r="AC101" s="604"/>
      <c r="AF101" s="1">
        <f>+X101</f>
        <v>0</v>
      </c>
      <c r="AJ101" s="32" t="str">
        <f>IF(AF99=1,IF(AF101=0,"■未答◎無段",IF(AF101&lt;600,"◆未達","●範囲内")),"■未答")</f>
        <v>■未答</v>
      </c>
    </row>
    <row r="102" spans="2:45" ht="21" customHeight="1" thickBot="1" x14ac:dyDescent="0.2">
      <c r="B102" s="572"/>
      <c r="C102" s="573"/>
      <c r="D102" s="639"/>
      <c r="E102" s="640"/>
      <c r="F102" s="640"/>
      <c r="G102" s="640"/>
      <c r="H102" s="641"/>
      <c r="I102" s="110"/>
      <c r="J102" s="105"/>
      <c r="K102" s="105"/>
      <c r="L102" s="105"/>
      <c r="M102" s="105"/>
      <c r="N102" s="105"/>
      <c r="O102" s="105"/>
      <c r="P102" s="105"/>
      <c r="Q102" s="106"/>
      <c r="R102" s="108"/>
      <c r="S102" s="108"/>
      <c r="T102" s="108"/>
      <c r="U102" s="108"/>
      <c r="V102" s="111"/>
      <c r="W102" s="111"/>
      <c r="X102" s="111"/>
      <c r="Y102" s="111"/>
      <c r="Z102" s="111"/>
      <c r="AA102" s="111"/>
      <c r="AB102" s="111"/>
      <c r="AC102" s="629"/>
    </row>
    <row r="103" spans="2:45" ht="21.95" customHeight="1" x14ac:dyDescent="0.15">
      <c r="B103" s="570" t="s">
        <v>168</v>
      </c>
      <c r="C103" s="642"/>
      <c r="D103" s="634" t="s">
        <v>552</v>
      </c>
      <c r="E103" s="635"/>
      <c r="F103" s="635"/>
      <c r="G103" s="635"/>
      <c r="H103" s="636"/>
      <c r="I103" s="48" t="s">
        <v>68</v>
      </c>
      <c r="J103" s="283" t="s">
        <v>169</v>
      </c>
      <c r="K103" s="283"/>
      <c r="L103" s="283"/>
      <c r="M103" s="29"/>
      <c r="N103" s="29"/>
      <c r="O103" s="283"/>
      <c r="P103" s="283"/>
      <c r="Q103" s="284"/>
      <c r="R103" s="25"/>
      <c r="S103" s="26"/>
      <c r="T103" s="26"/>
      <c r="U103" s="26"/>
      <c r="V103" s="26"/>
      <c r="W103" s="26"/>
      <c r="X103" s="26"/>
      <c r="Y103" s="26"/>
      <c r="Z103" s="26"/>
      <c r="AA103" s="26"/>
      <c r="AB103" s="58" t="s">
        <v>102</v>
      </c>
      <c r="AC103" s="637"/>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91</v>
      </c>
      <c r="AM103" s="40" t="s">
        <v>93</v>
      </c>
      <c r="AN103" s="40" t="s">
        <v>92</v>
      </c>
      <c r="AO103" s="40" t="s">
        <v>94</v>
      </c>
      <c r="AP103" s="40" t="s">
        <v>95</v>
      </c>
      <c r="AQ103" s="40" t="s">
        <v>96</v>
      </c>
      <c r="AR103" s="40" t="s">
        <v>87</v>
      </c>
    </row>
    <row r="104" spans="2:45" ht="21.95" customHeight="1" x14ac:dyDescent="0.15">
      <c r="B104" s="570"/>
      <c r="C104" s="642"/>
      <c r="D104" s="592"/>
      <c r="E104" s="593"/>
      <c r="F104" s="593"/>
      <c r="G104" s="593"/>
      <c r="H104" s="594"/>
      <c r="I104" s="48" t="s">
        <v>68</v>
      </c>
      <c r="J104" s="644" t="s">
        <v>525</v>
      </c>
      <c r="K104" s="644"/>
      <c r="L104" s="644"/>
      <c r="M104" s="644"/>
      <c r="N104" s="644"/>
      <c r="O104" s="644"/>
      <c r="P104" s="644"/>
      <c r="Q104" s="645"/>
      <c r="R104" s="673" t="s">
        <v>170</v>
      </c>
      <c r="S104" s="615"/>
      <c r="T104" s="450"/>
      <c r="U104" s="450"/>
      <c r="V104" s="112" t="s">
        <v>171</v>
      </c>
      <c r="W104" s="450"/>
      <c r="X104" s="450"/>
      <c r="Y104" s="306"/>
      <c r="Z104" s="306"/>
      <c r="AA104" s="306"/>
      <c r="AB104" s="306"/>
      <c r="AC104" s="604"/>
      <c r="AE104" s="1" t="str">
        <f>+I104</f>
        <v>□</v>
      </c>
      <c r="AL104" s="28"/>
      <c r="AM104" s="32" t="s">
        <v>63</v>
      </c>
      <c r="AN104" s="32" t="s">
        <v>172</v>
      </c>
      <c r="AO104" s="32" t="s">
        <v>64</v>
      </c>
      <c r="AP104" s="32" t="s">
        <v>65</v>
      </c>
      <c r="AQ104" s="34" t="s">
        <v>88</v>
      </c>
      <c r="AR104" s="34" t="s">
        <v>66</v>
      </c>
    </row>
    <row r="105" spans="2:45" ht="26.25" customHeight="1" x14ac:dyDescent="0.15">
      <c r="B105" s="570"/>
      <c r="C105" s="642"/>
      <c r="D105" s="271"/>
      <c r="E105" s="586" t="s">
        <v>173</v>
      </c>
      <c r="F105" s="590"/>
      <c r="G105" s="590"/>
      <c r="H105" s="591"/>
      <c r="I105" s="69"/>
      <c r="J105" s="283"/>
      <c r="K105" s="283"/>
      <c r="L105" s="283"/>
      <c r="M105" s="283"/>
      <c r="N105" s="283"/>
      <c r="O105" s="283"/>
      <c r="P105" s="283"/>
      <c r="Q105" s="284"/>
      <c r="R105" s="328"/>
      <c r="S105" s="301"/>
      <c r="T105" s="301"/>
      <c r="U105" s="301"/>
      <c r="V105" s="301"/>
      <c r="W105" s="454"/>
      <c r="X105" s="454"/>
      <c r="Y105" s="301"/>
      <c r="Z105" s="301"/>
      <c r="AA105" s="306"/>
      <c r="AB105" s="59"/>
      <c r="AC105" s="604"/>
      <c r="AE105" s="1" t="str">
        <f>+I106</f>
        <v>□</v>
      </c>
      <c r="AH105" s="113">
        <f>IF(W104=0,0,T104/W104)</f>
        <v>0</v>
      </c>
      <c r="AJ105" s="32" t="str">
        <f>IF(AH105=0,"",IF(AH105&gt;(22/21),"◆過勾配","●適合"))</f>
        <v/>
      </c>
    </row>
    <row r="106" spans="2:45" ht="17.100000000000001" customHeight="1" x14ac:dyDescent="0.15">
      <c r="B106" s="570"/>
      <c r="C106" s="642"/>
      <c r="D106" s="271"/>
      <c r="E106" s="595"/>
      <c r="F106" s="596"/>
      <c r="G106" s="596"/>
      <c r="H106" s="597"/>
      <c r="I106" s="48" t="s">
        <v>81</v>
      </c>
      <c r="J106" s="451" t="s">
        <v>174</v>
      </c>
      <c r="K106" s="451"/>
      <c r="L106" s="451"/>
      <c r="M106" s="451"/>
      <c r="N106" s="451"/>
      <c r="O106" s="451"/>
      <c r="P106" s="451"/>
      <c r="Q106" s="452"/>
      <c r="R106" s="610" t="s">
        <v>175</v>
      </c>
      <c r="S106" s="611"/>
      <c r="T106" s="611"/>
      <c r="U106" s="611"/>
      <c r="V106" s="450"/>
      <c r="W106" s="450"/>
      <c r="X106" s="306" t="s">
        <v>110</v>
      </c>
      <c r="Y106" s="306"/>
      <c r="Z106" s="306"/>
      <c r="AA106" s="306"/>
      <c r="AB106" s="59"/>
      <c r="AC106" s="604"/>
      <c r="AE106" s="1" t="str">
        <f>+I107</f>
        <v>□</v>
      </c>
      <c r="AH106" s="114" t="s">
        <v>176</v>
      </c>
    </row>
    <row r="107" spans="2:45" ht="17.100000000000001" customHeight="1" x14ac:dyDescent="0.15">
      <c r="B107" s="570"/>
      <c r="C107" s="642"/>
      <c r="D107" s="271"/>
      <c r="E107" s="583" t="s">
        <v>177</v>
      </c>
      <c r="F107" s="674"/>
      <c r="G107" s="674"/>
      <c r="H107" s="589"/>
      <c r="I107" s="48" t="s">
        <v>81</v>
      </c>
      <c r="J107" s="644" t="s">
        <v>526</v>
      </c>
      <c r="K107" s="644"/>
      <c r="L107" s="644"/>
      <c r="M107" s="644"/>
      <c r="N107" s="644"/>
      <c r="O107" s="644"/>
      <c r="P107" s="644"/>
      <c r="Q107" s="645"/>
      <c r="R107" s="610" t="s">
        <v>179</v>
      </c>
      <c r="S107" s="611"/>
      <c r="T107" s="611"/>
      <c r="U107" s="611"/>
      <c r="V107" s="450"/>
      <c r="W107" s="450"/>
      <c r="X107" s="306" t="s">
        <v>110</v>
      </c>
      <c r="Y107" s="301"/>
      <c r="Z107" s="301"/>
      <c r="AA107" s="306"/>
      <c r="AB107" s="59"/>
      <c r="AC107" s="604"/>
      <c r="AH107" s="115" t="s">
        <v>180</v>
      </c>
      <c r="AJ107" s="34" t="str">
        <f>IF(V107&gt;0,IF(V107&lt;195,"◆195未満","●適合"),"■未答")</f>
        <v>■未答</v>
      </c>
    </row>
    <row r="108" spans="2:45" ht="17.100000000000001" customHeight="1" x14ac:dyDescent="0.15">
      <c r="B108" s="570"/>
      <c r="C108" s="642"/>
      <c r="D108" s="271"/>
      <c r="E108" s="586" t="s">
        <v>181</v>
      </c>
      <c r="F108" s="590"/>
      <c r="G108" s="590"/>
      <c r="H108" s="591"/>
      <c r="I108" s="283"/>
      <c r="J108" s="283"/>
      <c r="K108" s="283"/>
      <c r="L108" s="283"/>
      <c r="M108" s="283"/>
      <c r="N108" s="283"/>
      <c r="O108" s="283"/>
      <c r="P108" s="283"/>
      <c r="Q108" s="284"/>
      <c r="R108" s="305"/>
      <c r="S108" s="646" t="s">
        <v>182</v>
      </c>
      <c r="T108" s="646"/>
      <c r="U108" s="646"/>
      <c r="V108" s="646"/>
      <c r="W108" s="646"/>
      <c r="X108" s="646"/>
      <c r="Y108" s="456">
        <f>+V106*2+V107</f>
        <v>0</v>
      </c>
      <c r="Z108" s="456"/>
      <c r="AA108" s="306" t="s">
        <v>110</v>
      </c>
      <c r="AB108" s="306"/>
      <c r="AC108" s="604"/>
      <c r="AH108" s="115" t="s">
        <v>183</v>
      </c>
      <c r="AJ108" s="34" t="str">
        <f>IF(Y108&gt;0,IF(AND(Y108&gt;=550,Y108&lt;=650),"●適合","◆未達"),"■未答")</f>
        <v>■未答</v>
      </c>
    </row>
    <row r="109" spans="2:45" ht="17.100000000000001" customHeight="1" x14ac:dyDescent="0.15">
      <c r="B109" s="570"/>
      <c r="C109" s="642"/>
      <c r="D109" s="271"/>
      <c r="E109" s="592"/>
      <c r="F109" s="593"/>
      <c r="G109" s="593"/>
      <c r="H109" s="594"/>
      <c r="I109" s="283"/>
      <c r="J109" s="283"/>
      <c r="K109" s="283"/>
      <c r="L109" s="283"/>
      <c r="M109" s="283"/>
      <c r="N109" s="283"/>
      <c r="O109" s="283"/>
      <c r="P109" s="283"/>
      <c r="Q109" s="284"/>
      <c r="R109" s="610" t="s">
        <v>184</v>
      </c>
      <c r="S109" s="611"/>
      <c r="T109" s="611"/>
      <c r="U109" s="611"/>
      <c r="V109" s="450"/>
      <c r="W109" s="450"/>
      <c r="X109" s="306" t="s">
        <v>110</v>
      </c>
      <c r="Y109" s="301"/>
      <c r="Z109" s="301"/>
      <c r="AA109" s="306"/>
      <c r="AB109" s="306"/>
      <c r="AC109" s="604"/>
      <c r="AH109" s="82" t="s">
        <v>185</v>
      </c>
      <c r="AJ109" s="34" t="str">
        <f>IF(V109&gt;0,IF(V109&gt;30,"◆30超過","●適合"),"■未答")</f>
        <v>■未答</v>
      </c>
    </row>
    <row r="110" spans="2:45" ht="8.25" customHeight="1" x14ac:dyDescent="0.15">
      <c r="B110" s="570"/>
      <c r="C110" s="642"/>
      <c r="D110" s="271"/>
      <c r="E110" s="592"/>
      <c r="F110" s="593"/>
      <c r="G110" s="593"/>
      <c r="H110" s="594"/>
      <c r="I110" s="283"/>
      <c r="J110" s="283"/>
      <c r="K110" s="283"/>
      <c r="L110" s="283"/>
      <c r="M110" s="283"/>
      <c r="N110" s="283"/>
      <c r="O110" s="283"/>
      <c r="P110" s="283"/>
      <c r="Q110" s="284"/>
      <c r="R110" s="305"/>
      <c r="S110" s="306"/>
      <c r="T110" s="306"/>
      <c r="U110" s="301"/>
      <c r="V110" s="301"/>
      <c r="W110" s="301"/>
      <c r="X110" s="301"/>
      <c r="Y110" s="301"/>
      <c r="Z110" s="306"/>
      <c r="AA110" s="306"/>
      <c r="AB110" s="306"/>
      <c r="AC110" s="604"/>
      <c r="AH110" s="82"/>
      <c r="AN110" s="99"/>
    </row>
    <row r="111" spans="2:45" ht="20.100000000000001" customHeight="1" x14ac:dyDescent="0.15">
      <c r="B111" s="570"/>
      <c r="C111" s="642"/>
      <c r="D111" s="271"/>
      <c r="E111" s="592"/>
      <c r="F111" s="593"/>
      <c r="G111" s="593"/>
      <c r="H111" s="594"/>
      <c r="I111" s="283"/>
      <c r="J111" s="283"/>
      <c r="K111" s="283"/>
      <c r="L111" s="283"/>
      <c r="M111" s="283"/>
      <c r="N111" s="283"/>
      <c r="O111" s="283"/>
      <c r="P111" s="283"/>
      <c r="Q111" s="284"/>
      <c r="R111" s="37"/>
      <c r="S111" s="301"/>
      <c r="T111" s="301"/>
      <c r="U111" s="301"/>
      <c r="V111" s="301"/>
      <c r="W111" s="301"/>
      <c r="X111" s="301"/>
      <c r="Y111" s="301"/>
      <c r="Z111" s="306"/>
      <c r="AA111" s="306"/>
      <c r="AB111" s="306"/>
      <c r="AC111" s="604"/>
      <c r="AH111" s="82"/>
    </row>
    <row r="112" spans="2:45" ht="20.100000000000001" customHeight="1" x14ac:dyDescent="0.15">
      <c r="B112" s="570"/>
      <c r="C112" s="642"/>
      <c r="D112" s="271"/>
      <c r="E112" s="292"/>
      <c r="F112" s="647" t="s">
        <v>186</v>
      </c>
      <c r="G112" s="648"/>
      <c r="H112" s="649"/>
      <c r="I112" s="283"/>
      <c r="J112" s="283"/>
      <c r="K112" s="283"/>
      <c r="L112" s="283"/>
      <c r="M112" s="283"/>
      <c r="N112" s="283"/>
      <c r="O112" s="283"/>
      <c r="P112" s="283"/>
      <c r="Q112" s="284"/>
      <c r="R112" s="30" t="s">
        <v>81</v>
      </c>
      <c r="S112" s="306" t="s">
        <v>187</v>
      </c>
      <c r="T112" s="306"/>
      <c r="U112" s="306"/>
      <c r="V112" s="306"/>
      <c r="W112" s="301"/>
      <c r="X112" s="301"/>
      <c r="Y112" s="301"/>
      <c r="Z112" s="306"/>
      <c r="AA112" s="306"/>
      <c r="AB112" s="306"/>
      <c r="AC112" s="604"/>
      <c r="AF112" s="1" t="str">
        <f>+R112</f>
        <v>□</v>
      </c>
      <c r="AH112" s="82" t="s">
        <v>188</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189</v>
      </c>
      <c r="AM112" s="40" t="s">
        <v>190</v>
      </c>
      <c r="AN112" s="40" t="s">
        <v>191</v>
      </c>
      <c r="AO112" s="40" t="s">
        <v>192</v>
      </c>
      <c r="AP112" s="40" t="s">
        <v>193</v>
      </c>
      <c r="AQ112" s="40" t="s">
        <v>194</v>
      </c>
      <c r="AR112" s="40" t="s">
        <v>194</v>
      </c>
      <c r="AS112" s="40" t="s">
        <v>87</v>
      </c>
    </row>
    <row r="113" spans="2:45" ht="20.100000000000001" customHeight="1" x14ac:dyDescent="0.15">
      <c r="B113" s="570"/>
      <c r="C113" s="642"/>
      <c r="D113" s="271"/>
      <c r="E113" s="292"/>
      <c r="F113" s="650"/>
      <c r="G113" s="651"/>
      <c r="H113" s="652"/>
      <c r="I113" s="283"/>
      <c r="J113" s="283"/>
      <c r="K113" s="283"/>
      <c r="L113" s="283"/>
      <c r="M113" s="283"/>
      <c r="N113" s="283"/>
      <c r="O113" s="283"/>
      <c r="P113" s="283"/>
      <c r="Q113" s="284"/>
      <c r="R113" s="30" t="s">
        <v>81</v>
      </c>
      <c r="S113" s="306" t="s">
        <v>195</v>
      </c>
      <c r="T113" s="306"/>
      <c r="U113" s="306"/>
      <c r="V113" s="306"/>
      <c r="W113" s="306"/>
      <c r="X113" s="306"/>
      <c r="Y113" s="306"/>
      <c r="Z113" s="306"/>
      <c r="AA113" s="306"/>
      <c r="AB113" s="306"/>
      <c r="AC113" s="604"/>
      <c r="AF113" s="1" t="str">
        <f>+R113</f>
        <v>□</v>
      </c>
      <c r="AL113" s="28"/>
      <c r="AM113" s="32" t="s">
        <v>63</v>
      </c>
      <c r="AN113" s="32" t="s">
        <v>196</v>
      </c>
      <c r="AO113" s="32" t="s">
        <v>197</v>
      </c>
      <c r="AP113" s="32" t="s">
        <v>198</v>
      </c>
      <c r="AQ113" s="34" t="s">
        <v>199</v>
      </c>
      <c r="AR113" s="34" t="s">
        <v>88</v>
      </c>
      <c r="AS113" s="116" t="s">
        <v>66</v>
      </c>
    </row>
    <row r="114" spans="2:45" ht="20.100000000000001" customHeight="1" x14ac:dyDescent="0.15">
      <c r="B114" s="570"/>
      <c r="C114" s="642"/>
      <c r="D114" s="271"/>
      <c r="E114" s="292"/>
      <c r="F114" s="647" t="s">
        <v>200</v>
      </c>
      <c r="G114" s="648"/>
      <c r="H114" s="649"/>
      <c r="I114" s="283"/>
      <c r="J114" s="283"/>
      <c r="K114" s="283"/>
      <c r="L114" s="283"/>
      <c r="M114" s="283"/>
      <c r="N114" s="283"/>
      <c r="O114" s="283"/>
      <c r="P114" s="283"/>
      <c r="Q114" s="284"/>
      <c r="R114" s="30" t="s">
        <v>81</v>
      </c>
      <c r="S114" s="306" t="s">
        <v>201</v>
      </c>
      <c r="T114" s="306"/>
      <c r="U114" s="306"/>
      <c r="V114" s="306"/>
      <c r="W114" s="306"/>
      <c r="X114" s="306"/>
      <c r="Y114" s="306"/>
      <c r="Z114" s="306"/>
      <c r="AA114" s="306"/>
      <c r="AB114" s="306"/>
      <c r="AC114" s="604"/>
      <c r="AF114" s="1" t="str">
        <f>+R114</f>
        <v>□</v>
      </c>
    </row>
    <row r="115" spans="2:45" ht="20.100000000000001" customHeight="1" x14ac:dyDescent="0.15">
      <c r="B115" s="570"/>
      <c r="C115" s="642"/>
      <c r="D115" s="271"/>
      <c r="E115" s="292"/>
      <c r="F115" s="650"/>
      <c r="G115" s="651"/>
      <c r="H115" s="652"/>
      <c r="I115" s="283"/>
      <c r="J115" s="283"/>
      <c r="K115" s="283"/>
      <c r="L115" s="283"/>
      <c r="M115" s="283"/>
      <c r="N115" s="283"/>
      <c r="O115" s="283"/>
      <c r="P115" s="283"/>
      <c r="Q115" s="284"/>
      <c r="R115" s="30" t="s">
        <v>81</v>
      </c>
      <c r="S115" s="306" t="s">
        <v>202</v>
      </c>
      <c r="T115" s="306"/>
      <c r="U115" s="306"/>
      <c r="V115" s="306"/>
      <c r="W115" s="306"/>
      <c r="X115" s="306"/>
      <c r="Y115" s="306"/>
      <c r="Z115" s="306"/>
      <c r="AA115" s="306"/>
      <c r="AB115" s="306"/>
      <c r="AC115" s="604"/>
      <c r="AF115" s="1" t="str">
        <f>+R115</f>
        <v>□</v>
      </c>
    </row>
    <row r="116" spans="2:45" ht="20.100000000000001" customHeight="1" x14ac:dyDescent="0.15">
      <c r="B116" s="570"/>
      <c r="C116" s="642"/>
      <c r="D116" s="271"/>
      <c r="E116" s="292"/>
      <c r="F116" s="647" t="s">
        <v>203</v>
      </c>
      <c r="G116" s="648"/>
      <c r="H116" s="649"/>
      <c r="I116" s="283"/>
      <c r="J116" s="283"/>
      <c r="K116" s="283"/>
      <c r="L116" s="283"/>
      <c r="M116" s="283"/>
      <c r="N116" s="283"/>
      <c r="O116" s="283"/>
      <c r="P116" s="283"/>
      <c r="Q116" s="284"/>
      <c r="R116" s="30" t="s">
        <v>81</v>
      </c>
      <c r="S116" s="306" t="s">
        <v>204</v>
      </c>
      <c r="T116" s="306"/>
      <c r="U116" s="306"/>
      <c r="V116" s="306"/>
      <c r="W116" s="306"/>
      <c r="X116" s="306"/>
      <c r="Y116" s="306"/>
      <c r="Z116" s="306"/>
      <c r="AA116" s="306"/>
      <c r="AB116" s="306"/>
      <c r="AC116" s="604"/>
      <c r="AF116" s="1" t="str">
        <f>+R116</f>
        <v>□</v>
      </c>
    </row>
    <row r="117" spans="2:45" ht="20.100000000000001" customHeight="1" thickBot="1" x14ac:dyDescent="0.2">
      <c r="B117" s="572"/>
      <c r="C117" s="643"/>
      <c r="D117" s="271"/>
      <c r="E117" s="292"/>
      <c r="F117" s="653"/>
      <c r="G117" s="654"/>
      <c r="H117" s="655"/>
      <c r="I117" s="105"/>
      <c r="J117" s="105"/>
      <c r="K117" s="105"/>
      <c r="L117" s="105"/>
      <c r="M117" s="105"/>
      <c r="N117" s="105"/>
      <c r="O117" s="105"/>
      <c r="P117" s="105"/>
      <c r="Q117" s="106"/>
      <c r="R117" s="107"/>
      <c r="S117" s="108"/>
      <c r="T117" s="108"/>
      <c r="U117" s="108"/>
      <c r="V117" s="108"/>
      <c r="W117" s="108"/>
      <c r="X117" s="108"/>
      <c r="Y117" s="108"/>
      <c r="Z117" s="108"/>
      <c r="AA117" s="108"/>
      <c r="AB117" s="108"/>
      <c r="AC117" s="629"/>
    </row>
    <row r="118" spans="2:45" ht="17.100000000000001" customHeight="1" x14ac:dyDescent="0.15">
      <c r="B118" s="854" t="s">
        <v>205</v>
      </c>
      <c r="C118" s="855"/>
      <c r="D118" s="634" t="s">
        <v>32</v>
      </c>
      <c r="E118" s="635"/>
      <c r="F118" s="635"/>
      <c r="G118" s="635"/>
      <c r="H118" s="636"/>
      <c r="I118" s="117" t="s">
        <v>81</v>
      </c>
      <c r="J118" s="118" t="s">
        <v>206</v>
      </c>
      <c r="K118" s="118"/>
      <c r="L118" s="118"/>
      <c r="M118" s="118"/>
      <c r="N118" s="118"/>
      <c r="O118" s="118"/>
      <c r="P118" s="118"/>
      <c r="Q118" s="119"/>
      <c r="R118" s="120"/>
      <c r="S118" s="121"/>
      <c r="T118" s="121"/>
      <c r="U118" s="121"/>
      <c r="V118" s="121"/>
      <c r="W118" s="121"/>
      <c r="X118" s="121"/>
      <c r="Y118" s="121"/>
      <c r="Z118" s="121"/>
      <c r="AA118" s="121"/>
      <c r="AB118" s="121"/>
      <c r="AC118" s="656"/>
      <c r="AE118" s="31" t="str">
        <f>+I118</f>
        <v>□</v>
      </c>
      <c r="AH118" s="34" t="str">
        <f>IF(AE118&amp;AE119&amp;AE120="■□□","●適合",IF(AE118&amp;AE119&amp;AE120="□■□","◆未達",IF(AE118&amp;AE119&amp;AE120="□□■","◆未達",IF(AE118&amp;AE119&amp;AE120="□□□","■未答","▼矛盾"))))</f>
        <v>■未答</v>
      </c>
      <c r="AI118" s="46"/>
      <c r="AL118" s="28" t="s">
        <v>103</v>
      </c>
      <c r="AM118" s="35" t="s">
        <v>104</v>
      </c>
      <c r="AN118" s="35" t="s">
        <v>105</v>
      </c>
      <c r="AO118" s="35" t="s">
        <v>106</v>
      </c>
      <c r="AP118" s="35" t="s">
        <v>107</v>
      </c>
      <c r="AQ118" s="35" t="s">
        <v>87</v>
      </c>
    </row>
    <row r="119" spans="2:45" ht="17.100000000000001" customHeight="1" x14ac:dyDescent="0.15">
      <c r="B119" s="856"/>
      <c r="C119" s="857"/>
      <c r="D119" s="592"/>
      <c r="E119" s="593"/>
      <c r="F119" s="593"/>
      <c r="G119" s="593"/>
      <c r="H119" s="594"/>
      <c r="I119" s="122" t="s">
        <v>81</v>
      </c>
      <c r="J119" s="280" t="s">
        <v>207</v>
      </c>
      <c r="K119" s="280"/>
      <c r="L119" s="280"/>
      <c r="M119" s="280"/>
      <c r="N119" s="280"/>
      <c r="O119" s="280"/>
      <c r="P119" s="280"/>
      <c r="Q119" s="70"/>
      <c r="R119" s="328"/>
      <c r="S119" s="301"/>
      <c r="T119" s="301"/>
      <c r="U119" s="301"/>
      <c r="V119" s="301"/>
      <c r="W119" s="301"/>
      <c r="X119" s="301"/>
      <c r="Y119" s="301"/>
      <c r="Z119" s="301"/>
      <c r="AA119" s="301"/>
      <c r="AB119" s="301"/>
      <c r="AC119" s="657"/>
      <c r="AE119" s="1" t="str">
        <f>+I119</f>
        <v>□</v>
      </c>
      <c r="AL119" s="28"/>
      <c r="AM119" s="32" t="s">
        <v>64</v>
      </c>
      <c r="AN119" s="32" t="s">
        <v>65</v>
      </c>
      <c r="AO119" s="32" t="s">
        <v>65</v>
      </c>
      <c r="AP119" s="34" t="s">
        <v>88</v>
      </c>
      <c r="AQ119" s="34" t="s">
        <v>66</v>
      </c>
    </row>
    <row r="120" spans="2:45" ht="17.100000000000001" customHeight="1" x14ac:dyDescent="0.15">
      <c r="B120" s="856"/>
      <c r="C120" s="857"/>
      <c r="D120" s="592"/>
      <c r="E120" s="593"/>
      <c r="F120" s="593"/>
      <c r="G120" s="593"/>
      <c r="H120" s="594"/>
      <c r="I120" s="123" t="s">
        <v>81</v>
      </c>
      <c r="J120" s="73" t="s">
        <v>208</v>
      </c>
      <c r="K120" s="73"/>
      <c r="L120" s="73"/>
      <c r="M120" s="73"/>
      <c r="N120" s="73"/>
      <c r="O120" s="73"/>
      <c r="P120" s="73"/>
      <c r="Q120" s="74"/>
      <c r="R120" s="335"/>
      <c r="S120" s="324"/>
      <c r="T120" s="324"/>
      <c r="U120" s="324"/>
      <c r="V120" s="324"/>
      <c r="W120" s="324"/>
      <c r="X120" s="324"/>
      <c r="Y120" s="324"/>
      <c r="Z120" s="324"/>
      <c r="AA120" s="324"/>
      <c r="AB120" s="324"/>
      <c r="AC120" s="658"/>
      <c r="AE120" s="1" t="str">
        <f>+I120</f>
        <v>□</v>
      </c>
    </row>
    <row r="121" spans="2:45" ht="12.95" customHeight="1" x14ac:dyDescent="0.15">
      <c r="B121" s="856"/>
      <c r="C121" s="857"/>
      <c r="D121" s="292"/>
      <c r="E121" s="124" t="s">
        <v>209</v>
      </c>
      <c r="F121" s="659" t="s">
        <v>210</v>
      </c>
      <c r="G121" s="660"/>
      <c r="H121" s="661"/>
      <c r="I121" s="125"/>
      <c r="J121" s="77"/>
      <c r="K121" s="77"/>
      <c r="L121" s="77"/>
      <c r="M121" s="77"/>
      <c r="N121" s="77"/>
      <c r="O121" s="77"/>
      <c r="P121" s="77"/>
      <c r="Q121" s="78"/>
      <c r="R121" s="66"/>
      <c r="S121" s="67"/>
      <c r="T121" s="67"/>
      <c r="U121" s="67"/>
      <c r="V121" s="67"/>
      <c r="W121" s="67"/>
      <c r="X121" s="67"/>
      <c r="Y121" s="67"/>
      <c r="Z121" s="67"/>
      <c r="AA121" s="67"/>
      <c r="AB121" s="67"/>
      <c r="AC121" s="662"/>
    </row>
    <row r="122" spans="2:45" ht="12.95" customHeight="1" x14ac:dyDescent="0.15">
      <c r="B122" s="856"/>
      <c r="C122" s="857"/>
      <c r="D122" s="292"/>
      <c r="E122" s="126" t="s">
        <v>211</v>
      </c>
      <c r="F122" s="659" t="s">
        <v>212</v>
      </c>
      <c r="G122" s="663"/>
      <c r="H122" s="664"/>
      <c r="I122" s="279"/>
      <c r="J122" s="280"/>
      <c r="K122" s="280"/>
      <c r="L122" s="280"/>
      <c r="M122" s="280"/>
      <c r="N122" s="280"/>
      <c r="O122" s="280"/>
      <c r="P122" s="280"/>
      <c r="Q122" s="70"/>
      <c r="R122" s="328"/>
      <c r="S122" s="301"/>
      <c r="T122" s="301"/>
      <c r="U122" s="301"/>
      <c r="V122" s="301"/>
      <c r="W122" s="301"/>
      <c r="X122" s="301"/>
      <c r="Y122" s="301"/>
      <c r="Z122" s="301"/>
      <c r="AA122" s="301"/>
      <c r="AB122" s="71"/>
      <c r="AC122" s="657"/>
    </row>
    <row r="123" spans="2:45" ht="15.95" customHeight="1" x14ac:dyDescent="0.15">
      <c r="B123" s="856"/>
      <c r="C123" s="857"/>
      <c r="D123" s="292"/>
      <c r="E123" s="585" t="s">
        <v>33</v>
      </c>
      <c r="F123" s="490" t="s">
        <v>34</v>
      </c>
      <c r="G123" s="550"/>
      <c r="H123" s="667"/>
      <c r="I123" s="48" t="s">
        <v>68</v>
      </c>
      <c r="J123" s="283" t="s">
        <v>169</v>
      </c>
      <c r="K123" s="283"/>
      <c r="L123" s="283"/>
      <c r="M123" s="29"/>
      <c r="N123" s="29"/>
      <c r="O123" s="283"/>
      <c r="P123" s="283"/>
      <c r="Q123" s="284"/>
      <c r="R123" s="328"/>
      <c r="S123" s="301"/>
      <c r="T123" s="301"/>
      <c r="U123" s="301"/>
      <c r="V123" s="301"/>
      <c r="W123" s="301"/>
      <c r="X123" s="325"/>
      <c r="Y123" s="325"/>
      <c r="Z123" s="327"/>
      <c r="AA123" s="327"/>
      <c r="AB123" s="127" t="s">
        <v>102</v>
      </c>
      <c r="AC123" s="657"/>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91</v>
      </c>
      <c r="AM123" s="40" t="s">
        <v>93</v>
      </c>
      <c r="AN123" s="40" t="s">
        <v>92</v>
      </c>
      <c r="AO123" s="40" t="s">
        <v>94</v>
      </c>
      <c r="AP123" s="40" t="s">
        <v>95</v>
      </c>
      <c r="AQ123" s="40" t="s">
        <v>96</v>
      </c>
      <c r="AR123" s="40" t="s">
        <v>87</v>
      </c>
    </row>
    <row r="124" spans="2:45" ht="15.95" customHeight="1" x14ac:dyDescent="0.15">
      <c r="B124" s="856"/>
      <c r="C124" s="857"/>
      <c r="D124" s="292"/>
      <c r="E124" s="665"/>
      <c r="F124" s="524"/>
      <c r="G124" s="542"/>
      <c r="H124" s="668"/>
      <c r="I124" s="48" t="s">
        <v>68</v>
      </c>
      <c r="J124" s="283" t="s">
        <v>497</v>
      </c>
      <c r="K124" s="283"/>
      <c r="L124" s="283"/>
      <c r="M124" s="283"/>
      <c r="N124" s="283"/>
      <c r="O124" s="283"/>
      <c r="P124" s="283"/>
      <c r="Q124" s="284"/>
      <c r="R124" s="672" t="s">
        <v>213</v>
      </c>
      <c r="S124" s="454"/>
      <c r="T124" s="454"/>
      <c r="U124" s="454"/>
      <c r="V124" s="454"/>
      <c r="W124" s="454"/>
      <c r="X124" s="449" t="s">
        <v>214</v>
      </c>
      <c r="Y124" s="449"/>
      <c r="Z124" s="450"/>
      <c r="AA124" s="450"/>
      <c r="AB124" s="71"/>
      <c r="AC124" s="657"/>
      <c r="AE124" s="1" t="str">
        <f t="shared" si="0"/>
        <v>□</v>
      </c>
      <c r="AH124" s="115" t="s">
        <v>215</v>
      </c>
      <c r="AJ124" s="128" t="str">
        <f>IF(Z124=0,"■未答",DEGREES(ATAN(1/Z124)))</f>
        <v>■未答</v>
      </c>
      <c r="AL124" s="28"/>
      <c r="AM124" s="32" t="s">
        <v>63</v>
      </c>
      <c r="AN124" s="32" t="s">
        <v>172</v>
      </c>
      <c r="AO124" s="32" t="s">
        <v>64</v>
      </c>
      <c r="AP124" s="32" t="s">
        <v>65</v>
      </c>
      <c r="AQ124" s="34" t="s">
        <v>88</v>
      </c>
      <c r="AR124" s="34" t="s">
        <v>66</v>
      </c>
    </row>
    <row r="125" spans="2:45" ht="15.95" customHeight="1" x14ac:dyDescent="0.15">
      <c r="B125" s="856"/>
      <c r="C125" s="857"/>
      <c r="D125" s="292"/>
      <c r="E125" s="665"/>
      <c r="F125" s="524"/>
      <c r="G125" s="542"/>
      <c r="H125" s="668"/>
      <c r="I125" s="48" t="s">
        <v>81</v>
      </c>
      <c r="J125" s="451" t="s">
        <v>174</v>
      </c>
      <c r="K125" s="451"/>
      <c r="L125" s="451"/>
      <c r="M125" s="451"/>
      <c r="N125" s="451"/>
      <c r="O125" s="451"/>
      <c r="P125" s="451"/>
      <c r="Q125" s="452"/>
      <c r="R125" s="453" t="s">
        <v>485</v>
      </c>
      <c r="S125" s="444"/>
      <c r="T125" s="444"/>
      <c r="U125" s="444"/>
      <c r="V125" s="122" t="s">
        <v>81</v>
      </c>
      <c r="W125" s="454" t="s">
        <v>216</v>
      </c>
      <c r="X125" s="454"/>
      <c r="Y125" s="122" t="s">
        <v>81</v>
      </c>
      <c r="Z125" s="455" t="s">
        <v>217</v>
      </c>
      <c r="AA125" s="444"/>
      <c r="AB125" s="289"/>
      <c r="AC125" s="657"/>
      <c r="AE125" s="1" t="str">
        <f t="shared" si="0"/>
        <v>□</v>
      </c>
      <c r="AH125" s="115" t="s">
        <v>141</v>
      </c>
      <c r="AJ125" s="32" t="str">
        <f>IF(AJ124&gt;45,IF(V125&amp;Y125="■□","●適合",IF(V125&amp;Y125="□■","◆未達",IF(V125&amp;Y125="□□","■未答","▼矛盾"))),IF(V125&amp;Y125="■□","◎十分",IF(V125&amp;Y125="□■","●適合",IF(V125&amp;Y125="□□","■未答","▼矛盾"))))</f>
        <v>■未答</v>
      </c>
    </row>
    <row r="126" spans="2:45" ht="32.25" customHeight="1" x14ac:dyDescent="0.15">
      <c r="B126" s="856"/>
      <c r="C126" s="857"/>
      <c r="D126" s="292"/>
      <c r="E126" s="666"/>
      <c r="F126" s="669"/>
      <c r="G126" s="670"/>
      <c r="H126" s="671"/>
      <c r="I126" s="48" t="s">
        <v>81</v>
      </c>
      <c r="J126" s="451" t="s">
        <v>178</v>
      </c>
      <c r="K126" s="451"/>
      <c r="L126" s="451"/>
      <c r="M126" s="451"/>
      <c r="N126" s="451"/>
      <c r="O126" s="451"/>
      <c r="P126" s="451"/>
      <c r="Q126" s="452"/>
      <c r="R126" s="676" t="s">
        <v>218</v>
      </c>
      <c r="S126" s="677"/>
      <c r="T126" s="677"/>
      <c r="U126" s="677"/>
      <c r="V126" s="677"/>
      <c r="W126" s="677"/>
      <c r="X126" s="447"/>
      <c r="Y126" s="447"/>
      <c r="Z126" s="447"/>
      <c r="AA126" s="324" t="s">
        <v>110</v>
      </c>
      <c r="AB126" s="65"/>
      <c r="AC126" s="658"/>
      <c r="AE126" s="1" t="str">
        <f t="shared" si="0"/>
        <v>□</v>
      </c>
      <c r="AH126" s="115" t="s">
        <v>219</v>
      </c>
      <c r="AJ126" s="34" t="str">
        <f>IF(X126&gt;0,IF(X126&lt;700,"◆低すぎ",IF(X126&gt;900,"◆高すぎ","●適合")),"■未答")</f>
        <v>■未答</v>
      </c>
    </row>
    <row r="127" spans="2:45" ht="12" customHeight="1" x14ac:dyDescent="0.15">
      <c r="B127" s="856"/>
      <c r="C127" s="857"/>
      <c r="D127" s="292"/>
      <c r="E127" s="678" t="s">
        <v>35</v>
      </c>
      <c r="F127" s="490" t="s">
        <v>36</v>
      </c>
      <c r="G127" s="550"/>
      <c r="H127" s="667"/>
      <c r="I127" s="345" t="s">
        <v>68</v>
      </c>
      <c r="J127" s="493" t="s">
        <v>551</v>
      </c>
      <c r="K127" s="493"/>
      <c r="L127" s="493"/>
      <c r="M127" s="493"/>
      <c r="N127" s="493"/>
      <c r="O127" s="493"/>
      <c r="P127" s="493"/>
      <c r="Q127" s="675"/>
      <c r="R127" s="57"/>
      <c r="S127" s="57"/>
      <c r="T127" s="57"/>
      <c r="U127" s="57"/>
      <c r="V127" s="57"/>
      <c r="W127" s="57"/>
      <c r="X127" s="57"/>
      <c r="Y127" s="57"/>
      <c r="Z127" s="57"/>
      <c r="AA127" s="57"/>
      <c r="AB127" s="57"/>
      <c r="AC127" s="312"/>
      <c r="AE127" s="31" t="str">
        <f t="shared" si="0"/>
        <v>□</v>
      </c>
      <c r="AH127" s="34" t="str">
        <f>IF(AE127&amp;AE128&amp;AE129="■□□","◎無し",IF(AE127&amp;AE128&amp;AE129="□■□","●適合",IF(AE127&amp;AE128&amp;AE129="□□■","◆未達",IF(AE127&amp;AE128&amp;AE129="□□□","■未答","▼矛盾"))))</f>
        <v>■未答</v>
      </c>
      <c r="AI127" s="46"/>
      <c r="AL127" s="283" t="s">
        <v>103</v>
      </c>
      <c r="AM127" s="35" t="s">
        <v>104</v>
      </c>
      <c r="AN127" s="35" t="s">
        <v>105</v>
      </c>
      <c r="AO127" s="35" t="s">
        <v>106</v>
      </c>
      <c r="AP127" s="35" t="s">
        <v>107</v>
      </c>
      <c r="AQ127" s="35" t="s">
        <v>87</v>
      </c>
    </row>
    <row r="128" spans="2:45" ht="12" customHeight="1" x14ac:dyDescent="0.15">
      <c r="B128" s="856"/>
      <c r="C128" s="857"/>
      <c r="D128" s="292"/>
      <c r="E128" s="679"/>
      <c r="F128" s="524"/>
      <c r="G128" s="542"/>
      <c r="H128" s="668"/>
      <c r="I128" s="48" t="s">
        <v>81</v>
      </c>
      <c r="J128" s="451" t="s">
        <v>220</v>
      </c>
      <c r="K128" s="451"/>
      <c r="L128" s="451"/>
      <c r="M128" s="451"/>
      <c r="N128" s="451"/>
      <c r="O128" s="451"/>
      <c r="P128" s="451"/>
      <c r="Q128" s="452"/>
      <c r="R128" s="306"/>
      <c r="S128" s="306"/>
      <c r="T128" s="306"/>
      <c r="U128" s="306"/>
      <c r="V128" s="306"/>
      <c r="W128" s="306"/>
      <c r="X128" s="306"/>
      <c r="Y128" s="306"/>
      <c r="Z128" s="306"/>
      <c r="AA128" s="306"/>
      <c r="AB128" s="306"/>
      <c r="AC128" s="604"/>
      <c r="AE128" s="1" t="str">
        <f t="shared" si="0"/>
        <v>□</v>
      </c>
      <c r="AI128" s="33"/>
      <c r="AL128" s="283"/>
      <c r="AM128" s="32" t="s">
        <v>63</v>
      </c>
      <c r="AN128" s="32" t="s">
        <v>64</v>
      </c>
      <c r="AO128" s="32" t="s">
        <v>65</v>
      </c>
      <c r="AP128" s="34" t="s">
        <v>88</v>
      </c>
      <c r="AQ128" s="34" t="s">
        <v>66</v>
      </c>
    </row>
    <row r="129" spans="2:44" ht="12" customHeight="1" x14ac:dyDescent="0.15">
      <c r="B129" s="856"/>
      <c r="C129" s="857"/>
      <c r="D129" s="292"/>
      <c r="E129" s="680"/>
      <c r="F129" s="669"/>
      <c r="G129" s="670"/>
      <c r="H129" s="671"/>
      <c r="I129" s="49" t="s">
        <v>81</v>
      </c>
      <c r="J129" s="548" t="s">
        <v>221</v>
      </c>
      <c r="K129" s="548"/>
      <c r="L129" s="548"/>
      <c r="M129" s="548"/>
      <c r="N129" s="548"/>
      <c r="O129" s="548"/>
      <c r="P129" s="548"/>
      <c r="Q129" s="612"/>
      <c r="R129" s="50"/>
      <c r="S129" s="50"/>
      <c r="T129" s="50"/>
      <c r="U129" s="50"/>
      <c r="V129" s="50"/>
      <c r="W129" s="50"/>
      <c r="X129" s="50"/>
      <c r="Y129" s="50"/>
      <c r="Z129" s="50"/>
      <c r="AA129" s="50"/>
      <c r="AB129" s="50"/>
      <c r="AC129" s="609"/>
      <c r="AE129" s="1" t="str">
        <f t="shared" si="0"/>
        <v>□</v>
      </c>
    </row>
    <row r="130" spans="2:44" ht="12" customHeight="1" x14ac:dyDescent="0.15">
      <c r="B130" s="856"/>
      <c r="C130" s="857"/>
      <c r="D130" s="292"/>
      <c r="E130" s="585" t="s">
        <v>37</v>
      </c>
      <c r="F130" s="490" t="s">
        <v>38</v>
      </c>
      <c r="G130" s="550"/>
      <c r="H130" s="667"/>
      <c r="I130" s="43" t="s">
        <v>68</v>
      </c>
      <c r="J130" s="493" t="s">
        <v>222</v>
      </c>
      <c r="K130" s="493"/>
      <c r="L130" s="493"/>
      <c r="M130" s="493"/>
      <c r="N130" s="493"/>
      <c r="O130" s="493"/>
      <c r="P130" s="493"/>
      <c r="Q130" s="675"/>
      <c r="R130" s="57"/>
      <c r="S130" s="57"/>
      <c r="T130" s="57"/>
      <c r="U130" s="57"/>
      <c r="V130" s="57"/>
      <c r="W130" s="57"/>
      <c r="X130" s="57"/>
      <c r="Y130" s="57"/>
      <c r="Z130" s="57"/>
      <c r="AA130" s="57"/>
      <c r="AB130" s="57"/>
      <c r="AC130" s="608"/>
      <c r="AE130" s="31" t="str">
        <f t="shared" si="0"/>
        <v>□</v>
      </c>
      <c r="AH130" s="34" t="str">
        <f>IF(AE130&amp;AE131&amp;AE132="■□□","◎無し",IF(AE130&amp;AE131&amp;AE132="□■□","●適合",IF(AE130&amp;AE131&amp;AE132="□□■","◆未達",IF(AE130&amp;AE131&amp;AE132="□□□","■未答","▼矛盾"))))</f>
        <v>■未答</v>
      </c>
      <c r="AI130" s="46"/>
      <c r="AL130" s="28" t="s">
        <v>103</v>
      </c>
      <c r="AM130" s="35" t="s">
        <v>104</v>
      </c>
      <c r="AN130" s="35" t="s">
        <v>105</v>
      </c>
      <c r="AO130" s="35" t="s">
        <v>106</v>
      </c>
      <c r="AP130" s="35" t="s">
        <v>107</v>
      </c>
      <c r="AQ130" s="35" t="s">
        <v>87</v>
      </c>
    </row>
    <row r="131" spans="2:44" ht="12" customHeight="1" x14ac:dyDescent="0.15">
      <c r="B131" s="856"/>
      <c r="C131" s="857"/>
      <c r="D131" s="292"/>
      <c r="E131" s="665"/>
      <c r="F131" s="524"/>
      <c r="G131" s="542"/>
      <c r="H131" s="668"/>
      <c r="I131" s="48" t="s">
        <v>81</v>
      </c>
      <c r="J131" s="451" t="s">
        <v>220</v>
      </c>
      <c r="K131" s="451"/>
      <c r="L131" s="451"/>
      <c r="M131" s="451"/>
      <c r="N131" s="451"/>
      <c r="O131" s="451"/>
      <c r="P131" s="451"/>
      <c r="Q131" s="452"/>
      <c r="R131" s="306"/>
      <c r="S131" s="306"/>
      <c r="T131" s="306"/>
      <c r="U131" s="306"/>
      <c r="V131" s="306"/>
      <c r="W131" s="306"/>
      <c r="X131" s="306"/>
      <c r="Y131" s="306"/>
      <c r="Z131" s="306"/>
      <c r="AA131" s="306"/>
      <c r="AB131" s="306"/>
      <c r="AC131" s="604"/>
      <c r="AE131" s="1" t="str">
        <f t="shared" si="0"/>
        <v>□</v>
      </c>
      <c r="AL131" s="28"/>
      <c r="AM131" s="32" t="s">
        <v>63</v>
      </c>
      <c r="AN131" s="32" t="s">
        <v>64</v>
      </c>
      <c r="AO131" s="32" t="s">
        <v>65</v>
      </c>
      <c r="AP131" s="34" t="s">
        <v>88</v>
      </c>
      <c r="AQ131" s="34" t="s">
        <v>66</v>
      </c>
    </row>
    <row r="132" spans="2:44" ht="12" customHeight="1" x14ac:dyDescent="0.15">
      <c r="B132" s="856"/>
      <c r="C132" s="857"/>
      <c r="D132" s="292"/>
      <c r="E132" s="666"/>
      <c r="F132" s="669"/>
      <c r="G132" s="670"/>
      <c r="H132" s="671"/>
      <c r="I132" s="49" t="s">
        <v>81</v>
      </c>
      <c r="J132" s="548" t="s">
        <v>221</v>
      </c>
      <c r="K132" s="548"/>
      <c r="L132" s="548"/>
      <c r="M132" s="548"/>
      <c r="N132" s="548"/>
      <c r="O132" s="548"/>
      <c r="P132" s="548"/>
      <c r="Q132" s="612"/>
      <c r="R132" s="50"/>
      <c r="S132" s="50"/>
      <c r="T132" s="50"/>
      <c r="U132" s="50"/>
      <c r="V132" s="50"/>
      <c r="W132" s="50"/>
      <c r="X132" s="50"/>
      <c r="Y132" s="50"/>
      <c r="Z132" s="50"/>
      <c r="AA132" s="50"/>
      <c r="AB132" s="50"/>
      <c r="AC132" s="609"/>
      <c r="AE132" s="1" t="str">
        <f t="shared" si="0"/>
        <v>□</v>
      </c>
    </row>
    <row r="133" spans="2:44" ht="26.1" customHeight="1" x14ac:dyDescent="0.15">
      <c r="B133" s="856"/>
      <c r="C133" s="857"/>
      <c r="D133" s="292"/>
      <c r="E133" s="585" t="s">
        <v>223</v>
      </c>
      <c r="F133" s="490" t="s">
        <v>224</v>
      </c>
      <c r="G133" s="550"/>
      <c r="H133" s="667"/>
      <c r="I133" s="48" t="s">
        <v>81</v>
      </c>
      <c r="J133" s="681" t="s">
        <v>225</v>
      </c>
      <c r="K133" s="681"/>
      <c r="L133" s="681"/>
      <c r="M133" s="681"/>
      <c r="N133" s="681"/>
      <c r="O133" s="681"/>
      <c r="P133" s="681"/>
      <c r="Q133" s="682"/>
      <c r="R133" s="103"/>
      <c r="S133" s="57"/>
      <c r="T133" s="57"/>
      <c r="U133" s="57"/>
      <c r="V133" s="57"/>
      <c r="W133" s="57"/>
      <c r="X133" s="57"/>
      <c r="Y133" s="57"/>
      <c r="Z133" s="57"/>
      <c r="AA133" s="57"/>
      <c r="AB133" s="57"/>
      <c r="AC133" s="608"/>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91</v>
      </c>
      <c r="AM133" s="40" t="s">
        <v>93</v>
      </c>
      <c r="AN133" s="40" t="s">
        <v>92</v>
      </c>
      <c r="AO133" s="40" t="s">
        <v>94</v>
      </c>
      <c r="AP133" s="40" t="s">
        <v>95</v>
      </c>
      <c r="AQ133" s="40" t="s">
        <v>96</v>
      </c>
      <c r="AR133" s="40" t="s">
        <v>87</v>
      </c>
    </row>
    <row r="134" spans="2:44" ht="12" customHeight="1" x14ac:dyDescent="0.15">
      <c r="B134" s="856"/>
      <c r="C134" s="857"/>
      <c r="D134" s="292"/>
      <c r="E134" s="665"/>
      <c r="F134" s="524"/>
      <c r="G134" s="542"/>
      <c r="H134" s="668"/>
      <c r="I134" s="48" t="s">
        <v>81</v>
      </c>
      <c r="J134" s="451" t="s">
        <v>220</v>
      </c>
      <c r="K134" s="451"/>
      <c r="L134" s="451"/>
      <c r="M134" s="451"/>
      <c r="N134" s="451"/>
      <c r="O134" s="451"/>
      <c r="P134" s="451"/>
      <c r="Q134" s="452"/>
      <c r="R134" s="305"/>
      <c r="S134" s="306"/>
      <c r="T134" s="306"/>
      <c r="U134" s="306"/>
      <c r="V134" s="306"/>
      <c r="W134" s="306"/>
      <c r="X134" s="306"/>
      <c r="Y134" s="306"/>
      <c r="Z134" s="306"/>
      <c r="AA134" s="306"/>
      <c r="AB134" s="306"/>
      <c r="AC134" s="604"/>
      <c r="AE134" s="1" t="str">
        <f t="shared" si="0"/>
        <v>□</v>
      </c>
      <c r="AL134" s="28"/>
      <c r="AM134" s="32" t="s">
        <v>63</v>
      </c>
      <c r="AN134" s="32" t="s">
        <v>226</v>
      </c>
      <c r="AO134" s="32" t="s">
        <v>64</v>
      </c>
      <c r="AP134" s="32" t="s">
        <v>65</v>
      </c>
      <c r="AQ134" s="34" t="s">
        <v>88</v>
      </c>
      <c r="AR134" s="34" t="s">
        <v>66</v>
      </c>
    </row>
    <row r="135" spans="2:44" ht="12" customHeight="1" x14ac:dyDescent="0.15">
      <c r="B135" s="856"/>
      <c r="C135" s="857"/>
      <c r="D135" s="292"/>
      <c r="E135" s="665"/>
      <c r="F135" s="524"/>
      <c r="G135" s="542"/>
      <c r="H135" s="668"/>
      <c r="I135" s="48" t="s">
        <v>81</v>
      </c>
      <c r="J135" s="451" t="s">
        <v>227</v>
      </c>
      <c r="K135" s="451"/>
      <c r="L135" s="451"/>
      <c r="M135" s="451"/>
      <c r="N135" s="451"/>
      <c r="O135" s="451"/>
      <c r="P135" s="451"/>
      <c r="Q135" s="452"/>
      <c r="R135" s="305"/>
      <c r="S135" s="306"/>
      <c r="T135" s="306"/>
      <c r="U135" s="306"/>
      <c r="V135" s="306"/>
      <c r="W135" s="306"/>
      <c r="X135" s="306"/>
      <c r="Y135" s="306"/>
      <c r="Z135" s="306"/>
      <c r="AA135" s="306"/>
      <c r="AB135" s="306"/>
      <c r="AC135" s="604"/>
      <c r="AE135" s="1" t="str">
        <f t="shared" si="0"/>
        <v>□</v>
      </c>
    </row>
    <row r="136" spans="2:44" ht="12" customHeight="1" x14ac:dyDescent="0.15">
      <c r="B136" s="856"/>
      <c r="C136" s="857"/>
      <c r="D136" s="292"/>
      <c r="E136" s="666"/>
      <c r="F136" s="669"/>
      <c r="G136" s="670"/>
      <c r="H136" s="671"/>
      <c r="I136" s="49" t="s">
        <v>81</v>
      </c>
      <c r="J136" s="548" t="s">
        <v>221</v>
      </c>
      <c r="K136" s="548"/>
      <c r="L136" s="548"/>
      <c r="M136" s="548"/>
      <c r="N136" s="548"/>
      <c r="O136" s="548"/>
      <c r="P136" s="548"/>
      <c r="Q136" s="612"/>
      <c r="R136" s="129"/>
      <c r="S136" s="50"/>
      <c r="T136" s="50"/>
      <c r="U136" s="50"/>
      <c r="V136" s="50"/>
      <c r="W136" s="50"/>
      <c r="X136" s="50"/>
      <c r="Y136" s="50"/>
      <c r="Z136" s="50"/>
      <c r="AA136" s="50"/>
      <c r="AB136" s="50"/>
      <c r="AC136" s="609"/>
      <c r="AE136" s="1" t="str">
        <f t="shared" si="0"/>
        <v>□</v>
      </c>
    </row>
    <row r="137" spans="2:44" ht="12" customHeight="1" x14ac:dyDescent="0.15">
      <c r="B137" s="856"/>
      <c r="C137" s="857"/>
      <c r="D137" s="292"/>
      <c r="E137" s="585" t="s">
        <v>228</v>
      </c>
      <c r="F137" s="490" t="s">
        <v>229</v>
      </c>
      <c r="G137" s="550"/>
      <c r="H137" s="667"/>
      <c r="I137" s="43" t="s">
        <v>68</v>
      </c>
      <c r="J137" s="493" t="s">
        <v>230</v>
      </c>
      <c r="K137" s="493"/>
      <c r="L137" s="493"/>
      <c r="M137" s="493"/>
      <c r="N137" s="493"/>
      <c r="O137" s="493"/>
      <c r="P137" s="493"/>
      <c r="Q137" s="675"/>
      <c r="R137" s="103"/>
      <c r="S137" s="57"/>
      <c r="T137" s="57"/>
      <c r="U137" s="57"/>
      <c r="V137" s="57"/>
      <c r="W137" s="57"/>
      <c r="X137" s="57"/>
      <c r="Y137" s="57"/>
      <c r="Z137" s="57"/>
      <c r="AA137" s="57"/>
      <c r="AB137" s="57"/>
      <c r="AC137" s="608"/>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91</v>
      </c>
      <c r="AM137" s="40" t="s">
        <v>93</v>
      </c>
      <c r="AN137" s="40" t="s">
        <v>92</v>
      </c>
      <c r="AO137" s="40" t="s">
        <v>94</v>
      </c>
      <c r="AP137" s="40" t="s">
        <v>95</v>
      </c>
      <c r="AQ137" s="40" t="s">
        <v>96</v>
      </c>
      <c r="AR137" s="40" t="s">
        <v>87</v>
      </c>
    </row>
    <row r="138" spans="2:44" ht="12" customHeight="1" x14ac:dyDescent="0.15">
      <c r="B138" s="856"/>
      <c r="C138" s="857"/>
      <c r="D138" s="292"/>
      <c r="E138" s="665"/>
      <c r="F138" s="524"/>
      <c r="G138" s="542"/>
      <c r="H138" s="668"/>
      <c r="I138" s="48" t="s">
        <v>81</v>
      </c>
      <c r="J138" s="451" t="s">
        <v>220</v>
      </c>
      <c r="K138" s="451"/>
      <c r="L138" s="451"/>
      <c r="M138" s="451"/>
      <c r="N138" s="451"/>
      <c r="O138" s="451"/>
      <c r="P138" s="451"/>
      <c r="Q138" s="452"/>
      <c r="R138" s="305"/>
      <c r="S138" s="306"/>
      <c r="T138" s="306"/>
      <c r="U138" s="306"/>
      <c r="V138" s="306"/>
      <c r="W138" s="306"/>
      <c r="X138" s="306"/>
      <c r="Y138" s="306"/>
      <c r="Z138" s="306"/>
      <c r="AA138" s="306"/>
      <c r="AB138" s="306"/>
      <c r="AC138" s="604"/>
      <c r="AE138" s="1" t="str">
        <f t="shared" si="0"/>
        <v>□</v>
      </c>
      <c r="AL138" s="28"/>
      <c r="AM138" s="32" t="s">
        <v>63</v>
      </c>
      <c r="AN138" s="32" t="s">
        <v>226</v>
      </c>
      <c r="AO138" s="32" t="s">
        <v>64</v>
      </c>
      <c r="AP138" s="32" t="s">
        <v>65</v>
      </c>
      <c r="AQ138" s="34" t="s">
        <v>88</v>
      </c>
      <c r="AR138" s="34" t="s">
        <v>66</v>
      </c>
    </row>
    <row r="139" spans="2:44" ht="12" customHeight="1" x14ac:dyDescent="0.15">
      <c r="B139" s="856"/>
      <c r="C139" s="857"/>
      <c r="D139" s="292"/>
      <c r="E139" s="665"/>
      <c r="F139" s="524"/>
      <c r="G139" s="542"/>
      <c r="H139" s="668"/>
      <c r="I139" s="48" t="s">
        <v>81</v>
      </c>
      <c r="J139" s="451" t="s">
        <v>227</v>
      </c>
      <c r="K139" s="451"/>
      <c r="L139" s="451"/>
      <c r="M139" s="451"/>
      <c r="N139" s="451"/>
      <c r="O139" s="451"/>
      <c r="P139" s="451"/>
      <c r="Q139" s="452"/>
      <c r="R139" s="305"/>
      <c r="S139" s="306"/>
      <c r="T139" s="306"/>
      <c r="U139" s="306"/>
      <c r="V139" s="306"/>
      <c r="W139" s="306"/>
      <c r="X139" s="306"/>
      <c r="Y139" s="306"/>
      <c r="Z139" s="306"/>
      <c r="AA139" s="306"/>
      <c r="AB139" s="306"/>
      <c r="AC139" s="604"/>
      <c r="AE139" s="1" t="str">
        <f t="shared" si="0"/>
        <v>□</v>
      </c>
    </row>
    <row r="140" spans="2:44" ht="12" customHeight="1" x14ac:dyDescent="0.15">
      <c r="B140" s="856"/>
      <c r="C140" s="857"/>
      <c r="D140" s="292"/>
      <c r="E140" s="665"/>
      <c r="F140" s="524"/>
      <c r="G140" s="542"/>
      <c r="H140" s="668"/>
      <c r="I140" s="49" t="s">
        <v>81</v>
      </c>
      <c r="J140" s="548" t="s">
        <v>221</v>
      </c>
      <c r="K140" s="548"/>
      <c r="L140" s="548"/>
      <c r="M140" s="548"/>
      <c r="N140" s="548"/>
      <c r="O140" s="548"/>
      <c r="P140" s="548"/>
      <c r="Q140" s="612"/>
      <c r="R140" s="129"/>
      <c r="S140" s="50"/>
      <c r="T140" s="50"/>
      <c r="U140" s="50"/>
      <c r="V140" s="50"/>
      <c r="W140" s="50"/>
      <c r="X140" s="50"/>
      <c r="Y140" s="50"/>
      <c r="Z140" s="50"/>
      <c r="AA140" s="50"/>
      <c r="AB140" s="50"/>
      <c r="AC140" s="609"/>
      <c r="AE140" s="1" t="str">
        <f t="shared" si="0"/>
        <v>□</v>
      </c>
    </row>
    <row r="141" spans="2:44" ht="3.75" customHeight="1" x14ac:dyDescent="0.15">
      <c r="B141" s="856"/>
      <c r="C141" s="857"/>
      <c r="D141" s="683" t="s">
        <v>39</v>
      </c>
      <c r="E141" s="684"/>
      <c r="F141" s="684"/>
      <c r="G141" s="684"/>
      <c r="H141" s="685"/>
      <c r="I141" s="76"/>
      <c r="J141" s="277"/>
      <c r="K141" s="277"/>
      <c r="L141" s="277"/>
      <c r="M141" s="277"/>
      <c r="N141" s="277"/>
      <c r="O141" s="277"/>
      <c r="P141" s="277"/>
      <c r="Q141" s="278"/>
      <c r="R141" s="103"/>
      <c r="S141" s="57"/>
      <c r="T141" s="57"/>
      <c r="U141" s="57"/>
      <c r="V141" s="57"/>
      <c r="W141" s="57"/>
      <c r="X141" s="57"/>
      <c r="Y141" s="57"/>
      <c r="Z141" s="57"/>
      <c r="AA141" s="57"/>
      <c r="AB141" s="57"/>
      <c r="AC141" s="608"/>
    </row>
    <row r="142" spans="2:44" ht="18" customHeight="1" x14ac:dyDescent="0.15">
      <c r="B142" s="856"/>
      <c r="C142" s="857"/>
      <c r="D142" s="577"/>
      <c r="E142" s="578"/>
      <c r="F142" s="578"/>
      <c r="G142" s="578"/>
      <c r="H142" s="579"/>
      <c r="I142" s="39" t="s">
        <v>81</v>
      </c>
      <c r="J142" s="280" t="s">
        <v>206</v>
      </c>
      <c r="K142" s="280"/>
      <c r="L142" s="280"/>
      <c r="M142" s="280"/>
      <c r="N142" s="280"/>
      <c r="O142" s="348"/>
      <c r="P142" s="348"/>
      <c r="Q142" s="349"/>
      <c r="R142" s="426"/>
      <c r="S142" s="435"/>
      <c r="T142" s="435"/>
      <c r="U142" s="435"/>
      <c r="V142" s="435"/>
      <c r="W142" s="435"/>
      <c r="X142" s="435"/>
      <c r="Y142" s="435"/>
      <c r="Z142" s="435"/>
      <c r="AA142" s="435"/>
      <c r="AB142" s="436"/>
      <c r="AC142" s="604"/>
      <c r="AE142" s="31" t="str">
        <f>+I142</f>
        <v>□</v>
      </c>
      <c r="AH142" s="34" t="str">
        <f>IF(AE142&amp;AE143&amp;AE144="■□□","●適合",IF(AE142&amp;AE143&amp;AE144="□■□","◆未達",IF(AE142&amp;AE143&amp;AE144="□□■","◆未達",IF(AE142&amp;AE143&amp;AE144="□□□","■未答","▼矛盾"))))</f>
        <v>■未答</v>
      </c>
      <c r="AI142" s="46"/>
      <c r="AL142" s="28" t="s">
        <v>103</v>
      </c>
      <c r="AM142" s="35" t="s">
        <v>104</v>
      </c>
      <c r="AN142" s="35" t="s">
        <v>105</v>
      </c>
      <c r="AO142" s="35" t="s">
        <v>106</v>
      </c>
      <c r="AP142" s="35" t="s">
        <v>107</v>
      </c>
      <c r="AQ142" s="35" t="s">
        <v>87</v>
      </c>
    </row>
    <row r="143" spans="2:44" ht="18" customHeight="1" x14ac:dyDescent="0.15">
      <c r="B143" s="856"/>
      <c r="C143" s="857"/>
      <c r="D143" s="577"/>
      <c r="E143" s="578"/>
      <c r="F143" s="578"/>
      <c r="G143" s="578"/>
      <c r="H143" s="579"/>
      <c r="I143" s="39" t="s">
        <v>81</v>
      </c>
      <c r="J143" s="280" t="s">
        <v>207</v>
      </c>
      <c r="K143" s="280"/>
      <c r="L143" s="280"/>
      <c r="M143" s="280"/>
      <c r="N143" s="280"/>
      <c r="O143" s="348"/>
      <c r="P143" s="348"/>
      <c r="Q143" s="349"/>
      <c r="R143" s="426"/>
      <c r="S143" s="435"/>
      <c r="T143" s="435"/>
      <c r="U143" s="435"/>
      <c r="V143" s="435"/>
      <c r="W143" s="435"/>
      <c r="X143" s="435"/>
      <c r="Y143" s="435"/>
      <c r="Z143" s="435"/>
      <c r="AA143" s="435"/>
      <c r="AB143" s="436"/>
      <c r="AC143" s="604"/>
      <c r="AE143" s="1" t="str">
        <f>+I143</f>
        <v>□</v>
      </c>
      <c r="AL143" s="28"/>
      <c r="AM143" s="32" t="s">
        <v>64</v>
      </c>
      <c r="AN143" s="32" t="s">
        <v>65</v>
      </c>
      <c r="AO143" s="32" t="s">
        <v>65</v>
      </c>
      <c r="AP143" s="34" t="s">
        <v>88</v>
      </c>
      <c r="AQ143" s="34" t="s">
        <v>66</v>
      </c>
    </row>
    <row r="144" spans="2:44" ht="18" customHeight="1" x14ac:dyDescent="0.15">
      <c r="B144" s="856"/>
      <c r="C144" s="857"/>
      <c r="D144" s="577"/>
      <c r="E144" s="578"/>
      <c r="F144" s="578"/>
      <c r="G144" s="578"/>
      <c r="H144" s="579"/>
      <c r="I144" s="39" t="s">
        <v>81</v>
      </c>
      <c r="J144" s="280" t="s">
        <v>208</v>
      </c>
      <c r="K144" s="280"/>
      <c r="L144" s="280"/>
      <c r="M144" s="280"/>
      <c r="N144" s="280"/>
      <c r="O144" s="348"/>
      <c r="P144" s="348"/>
      <c r="Q144" s="349"/>
      <c r="R144" s="426"/>
      <c r="S144" s="435"/>
      <c r="T144" s="435"/>
      <c r="U144" s="435"/>
      <c r="V144" s="435"/>
      <c r="W144" s="435"/>
      <c r="X144" s="435"/>
      <c r="Y144" s="435"/>
      <c r="Z144" s="435"/>
      <c r="AA144" s="435"/>
      <c r="AB144" s="436"/>
      <c r="AC144" s="604"/>
      <c r="AE144" s="1" t="str">
        <f>+I144</f>
        <v>□</v>
      </c>
    </row>
    <row r="145" spans="2:61" ht="6.75" customHeight="1" x14ac:dyDescent="0.15">
      <c r="B145" s="856"/>
      <c r="C145" s="857"/>
      <c r="D145" s="577"/>
      <c r="E145" s="578"/>
      <c r="F145" s="578"/>
      <c r="G145" s="578"/>
      <c r="H145" s="579"/>
      <c r="I145" s="69"/>
      <c r="J145" s="283"/>
      <c r="K145" s="283"/>
      <c r="L145" s="283"/>
      <c r="M145" s="283"/>
      <c r="N145" s="283"/>
      <c r="O145" s="283"/>
      <c r="P145" s="283"/>
      <c r="Q145" s="284"/>
      <c r="R145" s="37"/>
      <c r="S145" s="288"/>
      <c r="T145" s="288"/>
      <c r="U145" s="288"/>
      <c r="V145" s="288"/>
      <c r="W145" s="288"/>
      <c r="X145" s="288"/>
      <c r="Y145" s="288"/>
      <c r="Z145" s="288"/>
      <c r="AA145" s="288"/>
      <c r="AB145" s="288"/>
      <c r="AC145" s="609"/>
    </row>
    <row r="146" spans="2:61" s="101" customFormat="1" ht="12.95" customHeight="1" x14ac:dyDescent="0.15">
      <c r="B146" s="856"/>
      <c r="C146" s="857"/>
      <c r="D146" s="686"/>
      <c r="E146" s="124" t="s">
        <v>209</v>
      </c>
      <c r="F146" s="659" t="s">
        <v>210</v>
      </c>
      <c r="G146" s="660"/>
      <c r="H146" s="661"/>
      <c r="I146" s="130"/>
      <c r="J146" s="44"/>
      <c r="K146" s="44"/>
      <c r="L146" s="44"/>
      <c r="M146" s="44"/>
      <c r="N146" s="44"/>
      <c r="O146" s="44"/>
      <c r="P146" s="44"/>
      <c r="Q146" s="45"/>
      <c r="R146" s="66"/>
      <c r="S146" s="67"/>
      <c r="T146" s="67"/>
      <c r="U146" s="67"/>
      <c r="V146" s="67"/>
      <c r="W146" s="67"/>
      <c r="X146" s="67"/>
      <c r="Y146" s="67"/>
      <c r="Z146" s="67"/>
      <c r="AA146" s="67"/>
      <c r="AB146" s="131"/>
      <c r="AC146" s="608"/>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x14ac:dyDescent="0.15">
      <c r="B147" s="856"/>
      <c r="C147" s="857"/>
      <c r="D147" s="687"/>
      <c r="E147" s="126" t="s">
        <v>211</v>
      </c>
      <c r="F147" s="659" t="s">
        <v>212</v>
      </c>
      <c r="G147" s="663"/>
      <c r="H147" s="664"/>
      <c r="I147" s="279"/>
      <c r="J147" s="280"/>
      <c r="K147" s="280"/>
      <c r="L147" s="280"/>
      <c r="M147" s="280"/>
      <c r="N147" s="280"/>
      <c r="O147" s="280"/>
      <c r="P147" s="280"/>
      <c r="Q147" s="70"/>
      <c r="R147" s="328"/>
      <c r="S147" s="301"/>
      <c r="T147" s="301"/>
      <c r="U147" s="301"/>
      <c r="V147" s="301"/>
      <c r="W147" s="301"/>
      <c r="X147" s="301"/>
      <c r="Y147" s="301"/>
      <c r="Z147" s="301"/>
      <c r="AA147" s="301"/>
      <c r="AB147" s="71"/>
      <c r="AC147" s="604"/>
    </row>
    <row r="148" spans="2:61" s="101" customFormat="1" ht="18" customHeight="1" x14ac:dyDescent="0.15">
      <c r="B148" s="856"/>
      <c r="C148" s="857"/>
      <c r="D148" s="687"/>
      <c r="E148" s="688" t="s">
        <v>232</v>
      </c>
      <c r="F148" s="693" t="s">
        <v>233</v>
      </c>
      <c r="G148" s="694"/>
      <c r="H148" s="695"/>
      <c r="I148" s="122" t="s">
        <v>81</v>
      </c>
      <c r="J148" s="280" t="s">
        <v>314</v>
      </c>
      <c r="K148" s="283"/>
      <c r="L148" s="283"/>
      <c r="M148" s="283"/>
      <c r="N148" s="283"/>
      <c r="O148" s="283"/>
      <c r="P148" s="283"/>
      <c r="Q148" s="284"/>
      <c r="R148" s="122" t="s">
        <v>81</v>
      </c>
      <c r="S148" s="280" t="s">
        <v>433</v>
      </c>
      <c r="T148" s="301"/>
      <c r="U148" s="301"/>
      <c r="V148" s="301"/>
      <c r="W148" s="301"/>
      <c r="X148" s="301"/>
      <c r="Y148" s="301"/>
      <c r="Z148" s="301"/>
      <c r="AA148" s="301"/>
      <c r="AB148" s="71"/>
      <c r="AC148" s="604"/>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103</v>
      </c>
      <c r="AM148" s="35" t="s">
        <v>104</v>
      </c>
      <c r="AN148" s="35" t="s">
        <v>105</v>
      </c>
      <c r="AO148" s="35" t="s">
        <v>106</v>
      </c>
      <c r="AP148" s="35" t="s">
        <v>107</v>
      </c>
      <c r="AQ148" s="35" t="s">
        <v>87</v>
      </c>
      <c r="AR148" s="203"/>
      <c r="BB148" s="102"/>
      <c r="BC148" s="102"/>
      <c r="BD148" s="102"/>
      <c r="BE148" s="102"/>
      <c r="BF148" s="102"/>
      <c r="BG148" s="102"/>
      <c r="BH148" s="102"/>
      <c r="BI148" s="102"/>
    </row>
    <row r="149" spans="2:61" s="101" customFormat="1" ht="18" customHeight="1" x14ac:dyDescent="0.15">
      <c r="B149" s="856"/>
      <c r="C149" s="857"/>
      <c r="D149" s="687"/>
      <c r="E149" s="689"/>
      <c r="F149" s="699"/>
      <c r="G149" s="700"/>
      <c r="H149" s="701"/>
      <c r="I149" s="350"/>
      <c r="J149" s="348"/>
      <c r="K149" s="283"/>
      <c r="L149" s="283"/>
      <c r="M149" s="283"/>
      <c r="N149" s="283"/>
      <c r="O149" s="283"/>
      <c r="P149" s="283"/>
      <c r="Q149" s="284"/>
      <c r="R149" s="122" t="s">
        <v>81</v>
      </c>
      <c r="S149" s="280" t="s">
        <v>435</v>
      </c>
      <c r="T149" s="301"/>
      <c r="U149" s="301"/>
      <c r="V149" s="301"/>
      <c r="W149" s="301"/>
      <c r="X149" s="301"/>
      <c r="Y149" s="301"/>
      <c r="Z149" s="301"/>
      <c r="AA149" s="301"/>
      <c r="AB149" s="71"/>
      <c r="AC149" s="604"/>
      <c r="AF149" s="101" t="str">
        <f>R149</f>
        <v>□</v>
      </c>
      <c r="AH149" s="46"/>
      <c r="AI149" s="46"/>
      <c r="AJ149" s="2"/>
      <c r="AK149" s="2"/>
      <c r="AL149" s="28"/>
      <c r="AM149" s="32" t="s">
        <v>63</v>
      </c>
      <c r="AN149" s="32" t="s">
        <v>64</v>
      </c>
      <c r="AO149" s="32" t="s">
        <v>65</v>
      </c>
      <c r="AP149" s="34" t="s">
        <v>88</v>
      </c>
      <c r="AQ149" s="34" t="s">
        <v>66</v>
      </c>
      <c r="AR149" s="204"/>
      <c r="BB149" s="102"/>
      <c r="BC149" s="102"/>
      <c r="BD149" s="102"/>
      <c r="BE149" s="102"/>
      <c r="BF149" s="102"/>
      <c r="BG149" s="102"/>
      <c r="BH149" s="102"/>
      <c r="BI149" s="102"/>
    </row>
    <row r="150" spans="2:61" s="101" customFormat="1" ht="18" customHeight="1" x14ac:dyDescent="0.15">
      <c r="B150" s="856"/>
      <c r="C150" s="857"/>
      <c r="D150" s="687"/>
      <c r="E150" s="689"/>
      <c r="F150" s="699"/>
      <c r="G150" s="700"/>
      <c r="H150" s="701"/>
      <c r="I150" s="350"/>
      <c r="J150" s="348"/>
      <c r="K150" s="283"/>
      <c r="L150" s="283"/>
      <c r="M150" s="283"/>
      <c r="N150" s="283"/>
      <c r="O150" s="283"/>
      <c r="P150" s="283"/>
      <c r="Q150" s="284"/>
      <c r="R150" s="122" t="s">
        <v>81</v>
      </c>
      <c r="S150" s="280" t="s">
        <v>434</v>
      </c>
      <c r="T150" s="301"/>
      <c r="U150" s="301"/>
      <c r="V150" s="301"/>
      <c r="W150" s="301"/>
      <c r="X150" s="301"/>
      <c r="Y150" s="301"/>
      <c r="Z150" s="301"/>
      <c r="AA150" s="301"/>
      <c r="AB150" s="71"/>
      <c r="AC150" s="604"/>
      <c r="AF150" s="101" t="str">
        <f>R150</f>
        <v>□</v>
      </c>
      <c r="AH150" s="46"/>
      <c r="AI150" s="46"/>
      <c r="AJ150" s="2"/>
      <c r="AK150" s="2"/>
      <c r="AL150" s="28" t="s">
        <v>103</v>
      </c>
      <c r="AM150" s="35" t="s">
        <v>104</v>
      </c>
      <c r="AN150" s="35" t="s">
        <v>105</v>
      </c>
      <c r="AO150" s="35" t="s">
        <v>106</v>
      </c>
      <c r="AP150" s="35" t="s">
        <v>450</v>
      </c>
      <c r="AQ150" s="35" t="s">
        <v>107</v>
      </c>
      <c r="AR150" s="35" t="s">
        <v>87</v>
      </c>
      <c r="BB150" s="102"/>
      <c r="BC150" s="102"/>
      <c r="BD150" s="102"/>
      <c r="BE150" s="102"/>
      <c r="BF150" s="102"/>
      <c r="BG150" s="102"/>
      <c r="BH150" s="102"/>
      <c r="BI150" s="102"/>
    </row>
    <row r="151" spans="2:61" ht="18" customHeight="1" x14ac:dyDescent="0.15">
      <c r="B151" s="856"/>
      <c r="C151" s="857"/>
      <c r="D151" s="687"/>
      <c r="E151" s="689"/>
      <c r="F151" s="699"/>
      <c r="G151" s="700"/>
      <c r="H151" s="701"/>
      <c r="I151" s="69"/>
      <c r="J151" s="280"/>
      <c r="K151" s="280"/>
      <c r="L151" s="280"/>
      <c r="M151" s="280"/>
      <c r="N151" s="280"/>
      <c r="O151" s="280"/>
      <c r="P151" s="280"/>
      <c r="Q151" s="70"/>
      <c r="R151" s="690" t="s">
        <v>102</v>
      </c>
      <c r="S151" s="691"/>
      <c r="T151" s="691"/>
      <c r="U151" s="691"/>
      <c r="V151" s="691"/>
      <c r="W151" s="691"/>
      <c r="X151" s="691"/>
      <c r="Y151" s="691"/>
      <c r="Z151" s="691"/>
      <c r="AA151" s="691"/>
      <c r="AB151" s="692"/>
      <c r="AC151" s="604"/>
      <c r="AE151" s="101" t="str">
        <f>+I152</f>
        <v>□</v>
      </c>
      <c r="AL151" s="28"/>
      <c r="AM151" s="32" t="s">
        <v>63</v>
      </c>
      <c r="AN151" s="32" t="s">
        <v>64</v>
      </c>
      <c r="AO151" s="32" t="s">
        <v>64</v>
      </c>
      <c r="AP151" s="32" t="s">
        <v>64</v>
      </c>
      <c r="AQ151" s="34" t="s">
        <v>88</v>
      </c>
      <c r="AR151" s="34" t="s">
        <v>66</v>
      </c>
    </row>
    <row r="152" spans="2:61" ht="21.95" customHeight="1" x14ac:dyDescent="0.15">
      <c r="B152" s="856"/>
      <c r="C152" s="857"/>
      <c r="D152" s="687"/>
      <c r="E152" s="689"/>
      <c r="F152" s="696"/>
      <c r="G152" s="697"/>
      <c r="H152" s="698"/>
      <c r="I152" s="48" t="s">
        <v>81</v>
      </c>
      <c r="J152" s="283" t="s">
        <v>160</v>
      </c>
      <c r="K152" s="283"/>
      <c r="L152" s="283"/>
      <c r="M152" s="283"/>
      <c r="N152" s="283"/>
      <c r="O152" s="283"/>
      <c r="P152" s="283"/>
      <c r="Q152" s="284"/>
      <c r="R152" s="672" t="s">
        <v>234</v>
      </c>
      <c r="S152" s="454"/>
      <c r="T152" s="454"/>
      <c r="U152" s="454"/>
      <c r="V152" s="454"/>
      <c r="W152" s="454"/>
      <c r="X152" s="454"/>
      <c r="Y152" s="450"/>
      <c r="Z152" s="450"/>
      <c r="AA152" s="301" t="s">
        <v>110</v>
      </c>
      <c r="AB152" s="71"/>
      <c r="AC152" s="604"/>
      <c r="AE152" s="101" t="str">
        <f>+I153</f>
        <v>□</v>
      </c>
      <c r="AH152" s="82" t="s">
        <v>235</v>
      </c>
      <c r="AJ152" s="34" t="str">
        <f>IF(Y152&gt;0,IF(Y152&lt;300,"③床1100",IF(Y152&lt;650,"②腰800",IF(Y152&gt;=1100,"基準なし","①床1100"))),"■未答")</f>
        <v>■未答</v>
      </c>
    </row>
    <row r="153" spans="2:61" ht="20.100000000000001" customHeight="1" x14ac:dyDescent="0.15">
      <c r="B153" s="856"/>
      <c r="C153" s="857"/>
      <c r="D153" s="687"/>
      <c r="E153" s="689"/>
      <c r="F153" s="693" t="s">
        <v>236</v>
      </c>
      <c r="G153" s="694"/>
      <c r="H153" s="695"/>
      <c r="I153" s="48" t="s">
        <v>81</v>
      </c>
      <c r="J153" s="283" t="s">
        <v>237</v>
      </c>
      <c r="K153" s="283"/>
      <c r="L153" s="283"/>
      <c r="M153" s="283"/>
      <c r="N153" s="283"/>
      <c r="O153" s="283"/>
      <c r="P153" s="283"/>
      <c r="Q153" s="284"/>
      <c r="R153" s="672" t="s">
        <v>238</v>
      </c>
      <c r="S153" s="454"/>
      <c r="T153" s="454"/>
      <c r="U153" s="454"/>
      <c r="V153" s="454"/>
      <c r="W153" s="454"/>
      <c r="X153" s="454"/>
      <c r="Y153" s="450"/>
      <c r="Z153" s="450"/>
      <c r="AA153" s="301" t="s">
        <v>110</v>
      </c>
      <c r="AB153" s="71"/>
      <c r="AC153" s="604"/>
      <c r="AH153" s="82" t="s">
        <v>239</v>
      </c>
      <c r="AJ153" s="34" t="str">
        <f>IF(Y153&gt;0,IF(Y152&lt;300,"◎不問",IF(Y152&lt;650,IF(Y153&lt;800,"◆未達","●適合"),IF(Y152&gt;=1100,"基準なし","◎不問"))),"■未答")</f>
        <v>■未答</v>
      </c>
    </row>
    <row r="154" spans="2:61" ht="20.100000000000001" customHeight="1" x14ac:dyDescent="0.15">
      <c r="B154" s="856"/>
      <c r="C154" s="857"/>
      <c r="D154" s="687"/>
      <c r="E154" s="689"/>
      <c r="F154" s="696"/>
      <c r="G154" s="697"/>
      <c r="H154" s="698"/>
      <c r="I154" s="279"/>
      <c r="J154" s="280"/>
      <c r="K154" s="280"/>
      <c r="L154" s="280"/>
      <c r="M154" s="280"/>
      <c r="N154" s="280"/>
      <c r="O154" s="280"/>
      <c r="P154" s="280"/>
      <c r="Q154" s="70"/>
      <c r="R154" s="672" t="s">
        <v>240</v>
      </c>
      <c r="S154" s="454"/>
      <c r="T154" s="454"/>
      <c r="U154" s="454"/>
      <c r="V154" s="454"/>
      <c r="W154" s="454"/>
      <c r="X154" s="454"/>
      <c r="Y154" s="450"/>
      <c r="Z154" s="450"/>
      <c r="AA154" s="301" t="s">
        <v>110</v>
      </c>
      <c r="AB154" s="71"/>
      <c r="AC154" s="604"/>
      <c r="AH154" s="82" t="s">
        <v>241</v>
      </c>
      <c r="AJ154" s="34" t="str">
        <f>IF(Y152&gt;0,IF(Y152&gt;=300,IF(Y152&lt;650,"◎不問",IF(Y152&lt;1100,IF(Y154&lt;1100,"◆未達","●適合"),"基準なし")),IF(Y154&lt;1100,"◆未達","●適合")),"■未答")</f>
        <v>■未答</v>
      </c>
    </row>
    <row r="155" spans="2:61" ht="20.100000000000001" customHeight="1" x14ac:dyDescent="0.15">
      <c r="B155" s="856"/>
      <c r="C155" s="857"/>
      <c r="D155" s="687"/>
      <c r="E155" s="689"/>
      <c r="F155" s="693" t="s">
        <v>242</v>
      </c>
      <c r="G155" s="694"/>
      <c r="H155" s="695"/>
      <c r="I155" s="132"/>
      <c r="J155" s="280"/>
      <c r="K155" s="280"/>
      <c r="L155" s="280"/>
      <c r="M155" s="280"/>
      <c r="N155" s="280"/>
      <c r="O155" s="280"/>
      <c r="P155" s="280"/>
      <c r="Q155" s="70"/>
      <c r="R155" s="328"/>
      <c r="S155" s="301"/>
      <c r="T155" s="301"/>
      <c r="U155" s="301"/>
      <c r="V155" s="301"/>
      <c r="W155" s="301"/>
      <c r="X155" s="301"/>
      <c r="Y155" s="702"/>
      <c r="Z155" s="702"/>
      <c r="AA155" s="301"/>
      <c r="AB155" s="71"/>
      <c r="AC155" s="604"/>
      <c r="AH155" s="82" t="s">
        <v>243</v>
      </c>
      <c r="AJ155" s="34" t="str">
        <f>IF(Y152&gt;0,IF(Y154&gt;0,IF(Y152+Y153-Y154=0,"●相互OK","▼矛盾"),"■まだ片方"),"■未答")</f>
        <v>■未答</v>
      </c>
    </row>
    <row r="156" spans="2:61" ht="20.100000000000001" customHeight="1" x14ac:dyDescent="0.15">
      <c r="B156" s="858"/>
      <c r="C156" s="859"/>
      <c r="D156" s="687"/>
      <c r="E156" s="686"/>
      <c r="F156" s="696"/>
      <c r="G156" s="697"/>
      <c r="H156" s="698"/>
      <c r="I156" s="133"/>
      <c r="J156" s="73"/>
      <c r="K156" s="73"/>
      <c r="L156" s="73"/>
      <c r="M156" s="73"/>
      <c r="N156" s="73"/>
      <c r="O156" s="73"/>
      <c r="P156" s="73"/>
      <c r="Q156" s="74"/>
      <c r="R156" s="324"/>
      <c r="S156" s="324"/>
      <c r="T156" s="324"/>
      <c r="U156" s="324"/>
      <c r="V156" s="324"/>
      <c r="W156" s="324"/>
      <c r="X156" s="324"/>
      <c r="Y156" s="324"/>
      <c r="Z156" s="324"/>
      <c r="AA156" s="324"/>
      <c r="AB156" s="65"/>
      <c r="AC156" s="609"/>
    </row>
    <row r="157" spans="2:61" s="101" customFormat="1" ht="21.95" customHeight="1" x14ac:dyDescent="0.15">
      <c r="B157" s="860" t="s">
        <v>255</v>
      </c>
      <c r="C157" s="861"/>
      <c r="D157" s="687"/>
      <c r="E157" s="688" t="s">
        <v>244</v>
      </c>
      <c r="F157" s="693" t="s">
        <v>245</v>
      </c>
      <c r="G157" s="694"/>
      <c r="H157" s="695"/>
      <c r="I157" s="122" t="s">
        <v>81</v>
      </c>
      <c r="J157" s="280" t="s">
        <v>314</v>
      </c>
      <c r="K157" s="283"/>
      <c r="L157" s="283"/>
      <c r="M157" s="283"/>
      <c r="N157" s="283"/>
      <c r="O157" s="283"/>
      <c r="P157" s="283"/>
      <c r="Q157" s="284"/>
      <c r="R157" s="122" t="s">
        <v>81</v>
      </c>
      <c r="S157" s="280" t="s">
        <v>436</v>
      </c>
      <c r="T157" s="301"/>
      <c r="U157" s="301"/>
      <c r="V157" s="301"/>
      <c r="W157" s="301"/>
      <c r="X157" s="301"/>
      <c r="Y157" s="301"/>
      <c r="Z157" s="301"/>
      <c r="AA157" s="301"/>
      <c r="AB157" s="71"/>
      <c r="AC157" s="616"/>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103</v>
      </c>
      <c r="AM157" s="35" t="s">
        <v>104</v>
      </c>
      <c r="AN157" s="35" t="s">
        <v>105</v>
      </c>
      <c r="AO157" s="35" t="s">
        <v>106</v>
      </c>
      <c r="AP157" s="35" t="s">
        <v>107</v>
      </c>
      <c r="AQ157" s="35" t="s">
        <v>87</v>
      </c>
      <c r="BB157" s="102"/>
      <c r="BC157" s="102"/>
      <c r="BD157" s="102"/>
      <c r="BE157" s="102"/>
      <c r="BF157" s="102"/>
      <c r="BG157" s="102"/>
      <c r="BH157" s="102"/>
      <c r="BI157" s="102"/>
    </row>
    <row r="158" spans="2:61" s="101" customFormat="1" ht="21.95" customHeight="1" x14ac:dyDescent="0.15">
      <c r="B158" s="856"/>
      <c r="C158" s="857"/>
      <c r="D158" s="687"/>
      <c r="E158" s="689"/>
      <c r="F158" s="699"/>
      <c r="G158" s="700"/>
      <c r="H158" s="701"/>
      <c r="I158" s="350"/>
      <c r="J158" s="348"/>
      <c r="K158" s="283"/>
      <c r="L158" s="283"/>
      <c r="M158" s="283"/>
      <c r="N158" s="283"/>
      <c r="O158" s="283"/>
      <c r="P158" s="283"/>
      <c r="Q158" s="284"/>
      <c r="R158" s="122" t="s">
        <v>81</v>
      </c>
      <c r="S158" s="280" t="s">
        <v>435</v>
      </c>
      <c r="T158" s="301"/>
      <c r="U158" s="301"/>
      <c r="V158" s="301"/>
      <c r="W158" s="301"/>
      <c r="X158" s="301"/>
      <c r="Y158" s="301"/>
      <c r="Z158" s="301"/>
      <c r="AA158" s="301"/>
      <c r="AB158" s="71"/>
      <c r="AC158" s="616"/>
      <c r="AD158" s="134"/>
      <c r="AF158" s="101" t="str">
        <f>R158</f>
        <v>□</v>
      </c>
      <c r="AG158" s="134"/>
      <c r="AH158" s="46"/>
      <c r="AI158" s="46"/>
      <c r="AJ158" s="2"/>
      <c r="AK158" s="2"/>
      <c r="AL158" s="28"/>
      <c r="AM158" s="32" t="s">
        <v>63</v>
      </c>
      <c r="AN158" s="32" t="s">
        <v>64</v>
      </c>
      <c r="AO158" s="32" t="s">
        <v>65</v>
      </c>
      <c r="AP158" s="34" t="s">
        <v>88</v>
      </c>
      <c r="AQ158" s="34" t="s">
        <v>66</v>
      </c>
      <c r="BB158" s="102"/>
      <c r="BC158" s="102"/>
      <c r="BD158" s="102"/>
      <c r="BE158" s="102"/>
      <c r="BF158" s="102"/>
      <c r="BG158" s="102"/>
      <c r="BH158" s="102"/>
      <c r="BI158" s="102"/>
    </row>
    <row r="159" spans="2:61" s="101" customFormat="1" ht="21.95" customHeight="1" x14ac:dyDescent="0.15">
      <c r="B159" s="856"/>
      <c r="C159" s="857"/>
      <c r="D159" s="687"/>
      <c r="E159" s="689"/>
      <c r="F159" s="699"/>
      <c r="G159" s="700"/>
      <c r="H159" s="701"/>
      <c r="I159" s="350"/>
      <c r="J159" s="348"/>
      <c r="K159" s="283"/>
      <c r="L159" s="283"/>
      <c r="M159" s="283"/>
      <c r="N159" s="283"/>
      <c r="O159" s="283"/>
      <c r="P159" s="283"/>
      <c r="Q159" s="284"/>
      <c r="R159" s="122" t="s">
        <v>81</v>
      </c>
      <c r="S159" s="280" t="s">
        <v>434</v>
      </c>
      <c r="T159" s="301"/>
      <c r="U159" s="301"/>
      <c r="V159" s="301"/>
      <c r="W159" s="301"/>
      <c r="X159" s="301"/>
      <c r="Y159" s="301"/>
      <c r="Z159" s="301"/>
      <c r="AA159" s="301"/>
      <c r="AB159" s="71"/>
      <c r="AC159" s="616"/>
      <c r="AD159" s="134"/>
      <c r="AF159" s="101" t="str">
        <f>R159</f>
        <v>□</v>
      </c>
      <c r="AG159" s="134"/>
      <c r="AH159" s="46"/>
      <c r="AI159" s="46"/>
      <c r="AJ159" s="2"/>
      <c r="AK159" s="2"/>
      <c r="AL159" s="28" t="s">
        <v>103</v>
      </c>
      <c r="AM159" s="35" t="s">
        <v>104</v>
      </c>
      <c r="AN159" s="35" t="s">
        <v>105</v>
      </c>
      <c r="AO159" s="35" t="s">
        <v>106</v>
      </c>
      <c r="AP159" s="35" t="s">
        <v>450</v>
      </c>
      <c r="AQ159" s="35" t="s">
        <v>107</v>
      </c>
      <c r="AR159" s="35" t="s">
        <v>87</v>
      </c>
      <c r="BB159" s="102"/>
      <c r="BC159" s="102"/>
      <c r="BD159" s="102"/>
      <c r="BE159" s="102"/>
      <c r="BF159" s="102"/>
      <c r="BG159" s="102"/>
      <c r="BH159" s="102"/>
      <c r="BI159" s="102"/>
    </row>
    <row r="160" spans="2:61" ht="21.95" customHeight="1" x14ac:dyDescent="0.15">
      <c r="B160" s="856"/>
      <c r="C160" s="857"/>
      <c r="D160" s="687"/>
      <c r="E160" s="689"/>
      <c r="F160" s="699"/>
      <c r="G160" s="700"/>
      <c r="H160" s="701"/>
      <c r="I160" s="69"/>
      <c r="J160" s="280"/>
      <c r="K160" s="280"/>
      <c r="L160" s="280"/>
      <c r="M160" s="280"/>
      <c r="N160" s="280"/>
      <c r="O160" s="280"/>
      <c r="P160" s="280"/>
      <c r="Q160" s="70"/>
      <c r="R160" s="690" t="s">
        <v>102</v>
      </c>
      <c r="S160" s="691"/>
      <c r="T160" s="691"/>
      <c r="U160" s="691"/>
      <c r="V160" s="691"/>
      <c r="W160" s="691"/>
      <c r="X160" s="691"/>
      <c r="Y160" s="691"/>
      <c r="Z160" s="691"/>
      <c r="AA160" s="691"/>
      <c r="AB160" s="692"/>
      <c r="AC160" s="616"/>
      <c r="AD160" s="135"/>
      <c r="AE160" s="101" t="str">
        <f>I161</f>
        <v>□</v>
      </c>
      <c r="AF160" s="135"/>
      <c r="AG160" s="135"/>
      <c r="AL160" s="28"/>
      <c r="AM160" s="32" t="s">
        <v>63</v>
      </c>
      <c r="AN160" s="32" t="s">
        <v>64</v>
      </c>
      <c r="AO160" s="32" t="s">
        <v>64</v>
      </c>
      <c r="AP160" s="32" t="s">
        <v>64</v>
      </c>
      <c r="AQ160" s="34" t="s">
        <v>88</v>
      </c>
      <c r="AR160" s="34" t="s">
        <v>66</v>
      </c>
    </row>
    <row r="161" spans="2:61" ht="21.95" customHeight="1" x14ac:dyDescent="0.15">
      <c r="B161" s="856"/>
      <c r="C161" s="857"/>
      <c r="D161" s="687"/>
      <c r="E161" s="689"/>
      <c r="F161" s="696"/>
      <c r="G161" s="697"/>
      <c r="H161" s="698"/>
      <c r="I161" s="48" t="s">
        <v>81</v>
      </c>
      <c r="J161" s="283" t="s">
        <v>160</v>
      </c>
      <c r="K161" s="283"/>
      <c r="L161" s="283"/>
      <c r="M161" s="283"/>
      <c r="N161" s="283"/>
      <c r="O161" s="283"/>
      <c r="P161" s="283"/>
      <c r="Q161" s="284"/>
      <c r="R161" s="672" t="s">
        <v>246</v>
      </c>
      <c r="S161" s="454"/>
      <c r="T161" s="454"/>
      <c r="U161" s="454"/>
      <c r="V161" s="454"/>
      <c r="W161" s="454"/>
      <c r="X161" s="454"/>
      <c r="Y161" s="450"/>
      <c r="Z161" s="450"/>
      <c r="AA161" s="301" t="s">
        <v>110</v>
      </c>
      <c r="AB161" s="71"/>
      <c r="AC161" s="616"/>
      <c r="AD161" s="135"/>
      <c r="AE161" s="101" t="str">
        <f>I162</f>
        <v>□</v>
      </c>
      <c r="AF161" s="135"/>
      <c r="AG161" s="135"/>
      <c r="AH161" s="82" t="s">
        <v>247</v>
      </c>
      <c r="AJ161" s="34" t="str">
        <f>IF(Y161&gt;0,IF(Y161&lt;300,"③床1100",IF(Y161&lt;650,"②腰800",IF(Y161&gt;=800,"基準なし","①床から"))),"■未答")</f>
        <v>■未答</v>
      </c>
    </row>
    <row r="162" spans="2:61" ht="20.100000000000001" customHeight="1" x14ac:dyDescent="0.15">
      <c r="B162" s="856"/>
      <c r="C162" s="857"/>
      <c r="D162" s="687"/>
      <c r="E162" s="689"/>
      <c r="F162" s="693" t="s">
        <v>248</v>
      </c>
      <c r="G162" s="694"/>
      <c r="H162" s="695"/>
      <c r="I162" s="48" t="s">
        <v>81</v>
      </c>
      <c r="J162" s="283" t="s">
        <v>237</v>
      </c>
      <c r="K162" s="283"/>
      <c r="L162" s="283"/>
      <c r="M162" s="283"/>
      <c r="N162" s="283"/>
      <c r="O162" s="283"/>
      <c r="P162" s="283"/>
      <c r="Q162" s="284"/>
      <c r="R162" s="672" t="s">
        <v>249</v>
      </c>
      <c r="S162" s="454"/>
      <c r="T162" s="454"/>
      <c r="U162" s="454"/>
      <c r="V162" s="454"/>
      <c r="W162" s="454"/>
      <c r="X162" s="454"/>
      <c r="Y162" s="450"/>
      <c r="Z162" s="450"/>
      <c r="AA162" s="301" t="s">
        <v>110</v>
      </c>
      <c r="AB162" s="71"/>
      <c r="AC162" s="616"/>
      <c r="AD162" s="135"/>
      <c r="AE162" s="135"/>
      <c r="AF162" s="135"/>
      <c r="AG162" s="135"/>
      <c r="AH162" s="82" t="s">
        <v>250</v>
      </c>
      <c r="AJ162" s="34" t="str">
        <f>IF(Y162&gt;0,IF(Y161&lt;300,"◎不問",IF(Y161&lt;650,IF(Y162&lt;800,"◆未達","●適合"),IF(Y161&gt;=800,"基準なし","◎不問"))),"■未答")</f>
        <v>■未答</v>
      </c>
    </row>
    <row r="163" spans="2:61" ht="20.100000000000001" customHeight="1" x14ac:dyDescent="0.15">
      <c r="B163" s="856"/>
      <c r="C163" s="857"/>
      <c r="D163" s="687"/>
      <c r="E163" s="689"/>
      <c r="F163" s="696"/>
      <c r="G163" s="697"/>
      <c r="H163" s="698"/>
      <c r="I163" s="279"/>
      <c r="J163" s="280"/>
      <c r="K163" s="280"/>
      <c r="L163" s="280"/>
      <c r="M163" s="280"/>
      <c r="N163" s="280"/>
      <c r="O163" s="280"/>
      <c r="P163" s="280"/>
      <c r="Q163" s="70"/>
      <c r="R163" s="453" t="s">
        <v>251</v>
      </c>
      <c r="S163" s="444"/>
      <c r="T163" s="444"/>
      <c r="U163" s="444"/>
      <c r="V163" s="444"/>
      <c r="W163" s="444"/>
      <c r="X163" s="444"/>
      <c r="Y163" s="450"/>
      <c r="Z163" s="450"/>
      <c r="AA163" s="301" t="s">
        <v>110</v>
      </c>
      <c r="AB163" s="71"/>
      <c r="AC163" s="616"/>
      <c r="AD163" s="135"/>
      <c r="AE163" s="135"/>
      <c r="AF163" s="135"/>
      <c r="AG163" s="135"/>
      <c r="AH163" s="82" t="s">
        <v>252</v>
      </c>
      <c r="AJ163" s="34" t="str">
        <f>IF(Y161&gt;0,IF(Y161&gt;=300,IF(Y161&lt;650,"◎不問",IF(Y161&lt;800,IF(Y163&lt;800,"◆未達","●適合"),"基準なし")),IF(Y163&lt;1100,"◆未達","●適合")),"■未答")</f>
        <v>■未答</v>
      </c>
    </row>
    <row r="164" spans="2:61" ht="20.100000000000001" customHeight="1" x14ac:dyDescent="0.15">
      <c r="B164" s="856"/>
      <c r="C164" s="857"/>
      <c r="D164" s="687"/>
      <c r="E164" s="689"/>
      <c r="F164" s="693" t="s">
        <v>253</v>
      </c>
      <c r="G164" s="694"/>
      <c r="H164" s="695"/>
      <c r="I164" s="132"/>
      <c r="J164" s="280"/>
      <c r="K164" s="280"/>
      <c r="L164" s="280"/>
      <c r="M164" s="280"/>
      <c r="N164" s="280"/>
      <c r="O164" s="280"/>
      <c r="P164" s="280"/>
      <c r="Q164" s="70"/>
      <c r="R164" s="453" t="s">
        <v>254</v>
      </c>
      <c r="S164" s="444"/>
      <c r="T164" s="444"/>
      <c r="U164" s="444"/>
      <c r="V164" s="444"/>
      <c r="W164" s="444"/>
      <c r="X164" s="444"/>
      <c r="Y164" s="450"/>
      <c r="Z164" s="450"/>
      <c r="AA164" s="301" t="s">
        <v>110</v>
      </c>
      <c r="AB164" s="71"/>
      <c r="AC164" s="616"/>
      <c r="AD164" s="135"/>
      <c r="AE164" s="135"/>
      <c r="AF164" s="135"/>
      <c r="AG164" s="135"/>
      <c r="AH164" s="82" t="s">
        <v>562</v>
      </c>
      <c r="AJ164" s="34" t="str">
        <f>IF(Y161&gt;0,IF(Y161&gt;=300,IF(Y161&lt;650,"◎不問",IF(Y161&lt;800,IF(Y164&lt;1100,"◆未達","●適合"),"基準なし")),IF(Y164&lt;1100,"◆未達","●適合")),"■未答")</f>
        <v>■未答</v>
      </c>
    </row>
    <row r="165" spans="2:61" ht="20.100000000000001" customHeight="1" x14ac:dyDescent="0.15">
      <c r="B165" s="856"/>
      <c r="C165" s="857"/>
      <c r="D165" s="687"/>
      <c r="E165" s="686"/>
      <c r="F165" s="696"/>
      <c r="G165" s="697"/>
      <c r="H165" s="698"/>
      <c r="I165" s="133"/>
      <c r="J165" s="73"/>
      <c r="K165" s="73"/>
      <c r="L165" s="73"/>
      <c r="M165" s="73"/>
      <c r="N165" s="73"/>
      <c r="O165" s="73"/>
      <c r="P165" s="73"/>
      <c r="Q165" s="74"/>
      <c r="R165" s="324"/>
      <c r="S165" s="324"/>
      <c r="T165" s="324"/>
      <c r="U165" s="324"/>
      <c r="V165" s="324"/>
      <c r="W165" s="324"/>
      <c r="X165" s="324"/>
      <c r="Y165" s="324"/>
      <c r="Z165" s="324"/>
      <c r="AA165" s="324"/>
      <c r="AB165" s="65"/>
      <c r="AC165" s="616"/>
      <c r="AD165" s="135"/>
      <c r="AE165" s="135"/>
      <c r="AF165" s="135"/>
      <c r="AG165" s="135"/>
    </row>
    <row r="166" spans="2:61" s="101" customFormat="1" ht="24" customHeight="1" x14ac:dyDescent="0.15">
      <c r="B166" s="856"/>
      <c r="C166" s="857"/>
      <c r="D166" s="687"/>
      <c r="E166" s="688" t="s">
        <v>256</v>
      </c>
      <c r="F166" s="693" t="s">
        <v>257</v>
      </c>
      <c r="G166" s="694"/>
      <c r="H166" s="695"/>
      <c r="I166" s="122" t="s">
        <v>81</v>
      </c>
      <c r="J166" s="280" t="s">
        <v>314</v>
      </c>
      <c r="K166" s="283"/>
      <c r="L166" s="283"/>
      <c r="M166" s="283"/>
      <c r="N166" s="283"/>
      <c r="O166" s="283"/>
      <c r="P166" s="283"/>
      <c r="Q166" s="284"/>
      <c r="R166" s="122" t="s">
        <v>81</v>
      </c>
      <c r="S166" s="280" t="s">
        <v>437</v>
      </c>
      <c r="T166" s="301"/>
      <c r="U166" s="301"/>
      <c r="V166" s="301"/>
      <c r="W166" s="301"/>
      <c r="X166" s="301"/>
      <c r="Y166" s="301"/>
      <c r="Z166" s="301"/>
      <c r="AA166" s="301"/>
      <c r="AB166" s="71"/>
      <c r="AC166" s="616"/>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103</v>
      </c>
      <c r="AM166" s="35" t="s">
        <v>104</v>
      </c>
      <c r="AN166" s="35" t="s">
        <v>105</v>
      </c>
      <c r="AO166" s="35" t="s">
        <v>106</v>
      </c>
      <c r="AP166" s="35" t="s">
        <v>107</v>
      </c>
      <c r="AQ166" s="35" t="s">
        <v>87</v>
      </c>
      <c r="BB166" s="102"/>
      <c r="BC166" s="102"/>
      <c r="BD166" s="102"/>
      <c r="BE166" s="102"/>
      <c r="BF166" s="102"/>
      <c r="BG166" s="102"/>
      <c r="BH166" s="102"/>
      <c r="BI166" s="102"/>
    </row>
    <row r="167" spans="2:61" s="101" customFormat="1" ht="24" customHeight="1" x14ac:dyDescent="0.15">
      <c r="B167" s="856"/>
      <c r="C167" s="857"/>
      <c r="D167" s="687"/>
      <c r="E167" s="689"/>
      <c r="F167" s="699"/>
      <c r="G167" s="700"/>
      <c r="H167" s="701"/>
      <c r="I167" s="350"/>
      <c r="J167" s="348"/>
      <c r="K167" s="283"/>
      <c r="L167" s="283"/>
      <c r="M167" s="283"/>
      <c r="N167" s="283"/>
      <c r="O167" s="283"/>
      <c r="P167" s="283"/>
      <c r="Q167" s="284"/>
      <c r="R167" s="122" t="s">
        <v>81</v>
      </c>
      <c r="S167" s="280" t="s">
        <v>435</v>
      </c>
      <c r="T167" s="301"/>
      <c r="U167" s="301"/>
      <c r="V167" s="301"/>
      <c r="W167" s="301"/>
      <c r="X167" s="301"/>
      <c r="Y167" s="301"/>
      <c r="Z167" s="301"/>
      <c r="AA167" s="301"/>
      <c r="AB167" s="71"/>
      <c r="AC167" s="616"/>
      <c r="AF167" s="101" t="str">
        <f>R167</f>
        <v>□</v>
      </c>
      <c r="AH167" s="46"/>
      <c r="AI167" s="46"/>
      <c r="AJ167" s="2"/>
      <c r="AK167" s="2"/>
      <c r="AL167" s="28"/>
      <c r="AM167" s="32" t="s">
        <v>63</v>
      </c>
      <c r="AN167" s="32" t="s">
        <v>64</v>
      </c>
      <c r="AO167" s="32" t="s">
        <v>65</v>
      </c>
      <c r="AP167" s="34" t="s">
        <v>88</v>
      </c>
      <c r="AQ167" s="34" t="s">
        <v>66</v>
      </c>
      <c r="BB167" s="102"/>
      <c r="BC167" s="102"/>
      <c r="BD167" s="102"/>
      <c r="BE167" s="102"/>
      <c r="BF167" s="102"/>
      <c r="BG167" s="102"/>
      <c r="BH167" s="102"/>
      <c r="BI167" s="102"/>
    </row>
    <row r="168" spans="2:61" s="101" customFormat="1" ht="24" customHeight="1" x14ac:dyDescent="0.15">
      <c r="B168" s="856"/>
      <c r="C168" s="857"/>
      <c r="D168" s="687"/>
      <c r="E168" s="689"/>
      <c r="F168" s="699"/>
      <c r="G168" s="700"/>
      <c r="H168" s="701"/>
      <c r="I168" s="350"/>
      <c r="J168" s="348"/>
      <c r="K168" s="283"/>
      <c r="L168" s="283"/>
      <c r="M168" s="283"/>
      <c r="N168" s="283"/>
      <c r="O168" s="283"/>
      <c r="P168" s="283"/>
      <c r="Q168" s="284"/>
      <c r="R168" s="122" t="s">
        <v>81</v>
      </c>
      <c r="S168" s="280" t="s">
        <v>434</v>
      </c>
      <c r="T168" s="301"/>
      <c r="U168" s="301"/>
      <c r="V168" s="301"/>
      <c r="W168" s="301"/>
      <c r="X168" s="301"/>
      <c r="Y168" s="301"/>
      <c r="Z168" s="301"/>
      <c r="AA168" s="301"/>
      <c r="AB168" s="71"/>
      <c r="AC168" s="616"/>
      <c r="AF168" s="101" t="str">
        <f>R168</f>
        <v>□</v>
      </c>
      <c r="AH168" s="46"/>
      <c r="AI168" s="46"/>
      <c r="AJ168" s="2"/>
      <c r="AK168" s="2"/>
      <c r="AL168" s="28" t="s">
        <v>103</v>
      </c>
      <c r="AM168" s="35" t="s">
        <v>104</v>
      </c>
      <c r="AN168" s="35" t="s">
        <v>105</v>
      </c>
      <c r="AO168" s="35" t="s">
        <v>106</v>
      </c>
      <c r="AP168" s="35" t="s">
        <v>450</v>
      </c>
      <c r="AQ168" s="35" t="s">
        <v>107</v>
      </c>
      <c r="AR168" s="35" t="s">
        <v>87</v>
      </c>
      <c r="BB168" s="102"/>
      <c r="BC168" s="102"/>
      <c r="BD168" s="102"/>
      <c r="BE168" s="102"/>
      <c r="BF168" s="102"/>
      <c r="BG168" s="102"/>
      <c r="BH168" s="102"/>
      <c r="BI168" s="102"/>
    </row>
    <row r="169" spans="2:61" ht="24" customHeight="1" x14ac:dyDescent="0.15">
      <c r="B169" s="856"/>
      <c r="C169" s="857"/>
      <c r="D169" s="687"/>
      <c r="E169" s="689"/>
      <c r="F169" s="699"/>
      <c r="G169" s="700"/>
      <c r="H169" s="701"/>
      <c r="I169" s="69"/>
      <c r="J169" s="280"/>
      <c r="K169" s="280"/>
      <c r="L169" s="280"/>
      <c r="M169" s="280"/>
      <c r="N169" s="280"/>
      <c r="O169" s="280"/>
      <c r="P169" s="280"/>
      <c r="Q169" s="70"/>
      <c r="R169" s="690" t="s">
        <v>102</v>
      </c>
      <c r="S169" s="691"/>
      <c r="T169" s="691"/>
      <c r="U169" s="691"/>
      <c r="V169" s="691"/>
      <c r="W169" s="691"/>
      <c r="X169" s="691"/>
      <c r="Y169" s="691"/>
      <c r="Z169" s="691"/>
      <c r="AA169" s="691"/>
      <c r="AB169" s="692"/>
      <c r="AC169" s="616"/>
      <c r="AE169" s="101" t="str">
        <f>I170</f>
        <v>□</v>
      </c>
      <c r="AL169" s="28"/>
      <c r="AM169" s="32" t="s">
        <v>63</v>
      </c>
      <c r="AN169" s="32" t="s">
        <v>64</v>
      </c>
      <c r="AO169" s="32" t="s">
        <v>64</v>
      </c>
      <c r="AP169" s="32" t="s">
        <v>64</v>
      </c>
      <c r="AQ169" s="34" t="s">
        <v>88</v>
      </c>
      <c r="AR169" s="34" t="s">
        <v>66</v>
      </c>
    </row>
    <row r="170" spans="2:61" ht="24" customHeight="1" x14ac:dyDescent="0.15">
      <c r="B170" s="856"/>
      <c r="C170" s="857"/>
      <c r="D170" s="687"/>
      <c r="E170" s="689"/>
      <c r="F170" s="696"/>
      <c r="G170" s="697"/>
      <c r="H170" s="698"/>
      <c r="I170" s="48" t="s">
        <v>81</v>
      </c>
      <c r="J170" s="283" t="s">
        <v>160</v>
      </c>
      <c r="K170" s="283"/>
      <c r="L170" s="283"/>
      <c r="M170" s="283"/>
      <c r="N170" s="283"/>
      <c r="O170" s="283"/>
      <c r="P170" s="283"/>
      <c r="Q170" s="284"/>
      <c r="R170" s="453" t="s">
        <v>234</v>
      </c>
      <c r="S170" s="444"/>
      <c r="T170" s="444"/>
      <c r="U170" s="444"/>
      <c r="V170" s="444"/>
      <c r="W170" s="444"/>
      <c r="X170" s="444"/>
      <c r="Y170" s="450"/>
      <c r="Z170" s="450"/>
      <c r="AA170" s="301" t="s">
        <v>110</v>
      </c>
      <c r="AB170" s="71"/>
      <c r="AC170" s="616"/>
      <c r="AE170" s="101" t="str">
        <f>I171</f>
        <v>□</v>
      </c>
      <c r="AH170" s="82" t="s">
        <v>258</v>
      </c>
      <c r="AJ170" s="34" t="str">
        <f>IF(Y170&gt;0,IF(Y170&lt;650,"②擁800",IF(Y170&gt;800,"基準なし","①床踏800")),"■未答")</f>
        <v>■未答</v>
      </c>
    </row>
    <row r="171" spans="2:61" ht="24" customHeight="1" x14ac:dyDescent="0.15">
      <c r="B171" s="856"/>
      <c r="C171" s="857"/>
      <c r="D171" s="687"/>
      <c r="E171" s="689"/>
      <c r="F171" s="693" t="s">
        <v>40</v>
      </c>
      <c r="G171" s="694"/>
      <c r="H171" s="695"/>
      <c r="I171" s="48" t="s">
        <v>81</v>
      </c>
      <c r="J171" s="283" t="s">
        <v>237</v>
      </c>
      <c r="K171" s="283"/>
      <c r="L171" s="283"/>
      <c r="M171" s="283"/>
      <c r="N171" s="283"/>
      <c r="O171" s="283"/>
      <c r="P171" s="283"/>
      <c r="Q171" s="284"/>
      <c r="R171" s="453" t="s">
        <v>238</v>
      </c>
      <c r="S171" s="444"/>
      <c r="T171" s="444"/>
      <c r="U171" s="444"/>
      <c r="V171" s="444"/>
      <c r="W171" s="444"/>
      <c r="X171" s="444"/>
      <c r="Y171" s="450"/>
      <c r="Z171" s="450"/>
      <c r="AA171" s="301" t="s">
        <v>110</v>
      </c>
      <c r="AB171" s="71"/>
      <c r="AC171" s="616"/>
      <c r="AH171" s="82" t="s">
        <v>259</v>
      </c>
      <c r="AJ171" s="34" t="str">
        <f>IF(Y171&gt;0,IF(Y171&lt;800,"◆未達","●適合"),"■未答")</f>
        <v>■未答</v>
      </c>
    </row>
    <row r="172" spans="2:61" ht="24" customHeight="1" x14ac:dyDescent="0.15">
      <c r="B172" s="856"/>
      <c r="C172" s="857"/>
      <c r="D172" s="687"/>
      <c r="E172" s="686"/>
      <c r="F172" s="696"/>
      <c r="G172" s="697"/>
      <c r="H172" s="698"/>
      <c r="I172" s="62"/>
      <c r="J172" s="62"/>
      <c r="K172" s="62"/>
      <c r="L172" s="62"/>
      <c r="M172" s="62"/>
      <c r="N172" s="62"/>
      <c r="O172" s="62"/>
      <c r="P172" s="62"/>
      <c r="Q172" s="63"/>
      <c r="R172" s="328" t="s">
        <v>240</v>
      </c>
      <c r="S172" s="301"/>
      <c r="T172" s="301"/>
      <c r="U172" s="301"/>
      <c r="V172" s="301"/>
      <c r="W172" s="301"/>
      <c r="X172" s="301"/>
      <c r="Y172" s="450"/>
      <c r="Z172" s="450"/>
      <c r="AA172" s="301" t="s">
        <v>110</v>
      </c>
      <c r="AB172" s="65"/>
      <c r="AC172" s="616"/>
      <c r="AH172" s="82" t="s">
        <v>241</v>
      </c>
      <c r="AJ172" s="34" t="str">
        <f>IF(Y172&gt;0,IF(Y172&lt;800,"◆未達","●適合"),"■未答")</f>
        <v>■未答</v>
      </c>
    </row>
    <row r="173" spans="2:61" ht="24" customHeight="1" x14ac:dyDescent="0.15">
      <c r="B173" s="856"/>
      <c r="C173" s="857"/>
      <c r="D173" s="586" t="s">
        <v>41</v>
      </c>
      <c r="E173" s="590"/>
      <c r="F173" s="590"/>
      <c r="G173" s="590"/>
      <c r="H173" s="591"/>
      <c r="I173" s="43" t="s">
        <v>68</v>
      </c>
      <c r="J173" s="44" t="s">
        <v>101</v>
      </c>
      <c r="K173" s="44"/>
      <c r="L173" s="44"/>
      <c r="M173" s="44"/>
      <c r="N173" s="44"/>
      <c r="O173" s="44"/>
      <c r="P173" s="44"/>
      <c r="Q173" s="45"/>
      <c r="R173" s="57"/>
      <c r="S173" s="57"/>
      <c r="T173" s="57"/>
      <c r="U173" s="57"/>
      <c r="V173" s="57"/>
      <c r="W173" s="57"/>
      <c r="X173" s="57"/>
      <c r="Y173" s="57"/>
      <c r="Z173" s="57"/>
      <c r="AA173" s="57"/>
      <c r="AB173" s="57"/>
      <c r="AC173" s="608"/>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103</v>
      </c>
      <c r="AM173" s="35" t="s">
        <v>104</v>
      </c>
      <c r="AN173" s="35" t="s">
        <v>105</v>
      </c>
      <c r="AO173" s="35" t="s">
        <v>106</v>
      </c>
      <c r="AP173" s="35" t="s">
        <v>107</v>
      </c>
      <c r="AQ173" s="35" t="s">
        <v>87</v>
      </c>
    </row>
    <row r="174" spans="2:61" ht="29.25" customHeight="1" x14ac:dyDescent="0.15">
      <c r="B174" s="856"/>
      <c r="C174" s="857"/>
      <c r="D174" s="592"/>
      <c r="E174" s="593"/>
      <c r="F174" s="593"/>
      <c r="G174" s="593"/>
      <c r="H174" s="594"/>
      <c r="I174" s="48" t="s">
        <v>81</v>
      </c>
      <c r="J174" s="283" t="s">
        <v>160</v>
      </c>
      <c r="K174" s="283"/>
      <c r="L174" s="283"/>
      <c r="M174" s="283"/>
      <c r="N174" s="283"/>
      <c r="O174" s="283"/>
      <c r="P174" s="283"/>
      <c r="Q174" s="284"/>
      <c r="R174" s="610" t="s">
        <v>260</v>
      </c>
      <c r="S174" s="611"/>
      <c r="T174" s="611"/>
      <c r="U174" s="611"/>
      <c r="V174" s="611"/>
      <c r="W174" s="611"/>
      <c r="X174" s="611"/>
      <c r="Y174" s="450"/>
      <c r="Z174" s="450"/>
      <c r="AA174" s="306" t="s">
        <v>110</v>
      </c>
      <c r="AB174" s="306"/>
      <c r="AC174" s="604"/>
      <c r="AE174" s="1" t="str">
        <f t="shared" si="1"/>
        <v>□</v>
      </c>
      <c r="AH174" s="82" t="s">
        <v>261</v>
      </c>
      <c r="AJ174" s="34" t="str">
        <f>IF(Y174&gt;0,IF(Y174&gt;110,"◆未達","●適合"),"■未答")</f>
        <v>■未答</v>
      </c>
      <c r="AL174" s="28"/>
      <c r="AM174" s="32" t="s">
        <v>63</v>
      </c>
      <c r="AN174" s="32" t="s">
        <v>64</v>
      </c>
      <c r="AO174" s="32" t="s">
        <v>65</v>
      </c>
      <c r="AP174" s="34" t="s">
        <v>88</v>
      </c>
      <c r="AQ174" s="34" t="s">
        <v>66</v>
      </c>
    </row>
    <row r="175" spans="2:61" ht="24" customHeight="1" thickBot="1" x14ac:dyDescent="0.2">
      <c r="B175" s="862"/>
      <c r="C175" s="863"/>
      <c r="D175" s="639"/>
      <c r="E175" s="640"/>
      <c r="F175" s="640"/>
      <c r="G175" s="640"/>
      <c r="H175" s="641"/>
      <c r="I175" s="136" t="s">
        <v>81</v>
      </c>
      <c r="J175" s="105" t="s">
        <v>237</v>
      </c>
      <c r="K175" s="105"/>
      <c r="L175" s="105"/>
      <c r="M175" s="105"/>
      <c r="N175" s="105"/>
      <c r="O175" s="105"/>
      <c r="P175" s="105"/>
      <c r="Q175" s="106"/>
      <c r="R175" s="108"/>
      <c r="S175" s="108"/>
      <c r="T175" s="108"/>
      <c r="U175" s="108"/>
      <c r="V175" s="108"/>
      <c r="W175" s="108"/>
      <c r="X175" s="108"/>
      <c r="Y175" s="108"/>
      <c r="Z175" s="108"/>
      <c r="AA175" s="108"/>
      <c r="AB175" s="108"/>
      <c r="AC175" s="629"/>
      <c r="AE175" s="1" t="str">
        <f t="shared" si="1"/>
        <v>□</v>
      </c>
    </row>
    <row r="176" spans="2:61" ht="15.95" customHeight="1" x14ac:dyDescent="0.15">
      <c r="B176" s="703" t="s">
        <v>262</v>
      </c>
      <c r="C176" s="704"/>
      <c r="D176" s="709" t="s">
        <v>263</v>
      </c>
      <c r="E176" s="710"/>
      <c r="F176" s="710"/>
      <c r="G176" s="710"/>
      <c r="H176" s="711"/>
      <c r="I176" s="109" t="s">
        <v>68</v>
      </c>
      <c r="J176" s="503" t="s">
        <v>438</v>
      </c>
      <c r="K176" s="503"/>
      <c r="L176" s="503"/>
      <c r="M176" s="503"/>
      <c r="N176" s="503"/>
      <c r="O176" s="503"/>
      <c r="P176" s="503"/>
      <c r="Q176" s="718"/>
      <c r="R176" s="25"/>
      <c r="S176" s="26"/>
      <c r="T176" s="26"/>
      <c r="U176" s="26"/>
      <c r="V176" s="26"/>
      <c r="W176" s="26"/>
      <c r="X176" s="26"/>
      <c r="Y176" s="26"/>
      <c r="Z176" s="26"/>
      <c r="AA176" s="26"/>
      <c r="AB176" s="26"/>
      <c r="AC176" s="637"/>
      <c r="AE176" s="1" t="str">
        <f t="shared" ref="AE176:AE183" si="2">+I176</f>
        <v>□</v>
      </c>
      <c r="AH176" s="34" t="str">
        <f>IF(AE176&amp;AE177&amp;AE178="■□□","◎無し",IF(AE176&amp;AE177&amp;AE178="□■□","●適合",IF(AE176&amp;AE177&amp;AE178="□□■","◆未達",IF(AE176&amp;AE177&amp;AE178="□□□","■未答","▼矛盾"))))</f>
        <v>■未答</v>
      </c>
      <c r="AI176" s="46"/>
      <c r="AL176" s="28" t="s">
        <v>103</v>
      </c>
      <c r="AM176" s="35" t="s">
        <v>104</v>
      </c>
      <c r="AN176" s="35" t="s">
        <v>105</v>
      </c>
      <c r="AO176" s="35" t="s">
        <v>106</v>
      </c>
      <c r="AP176" s="35" t="s">
        <v>107</v>
      </c>
      <c r="AQ176" s="35" t="s">
        <v>87</v>
      </c>
    </row>
    <row r="177" spans="2:43" ht="15.95" customHeight="1" x14ac:dyDescent="0.15">
      <c r="B177" s="705"/>
      <c r="C177" s="706"/>
      <c r="D177" s="712"/>
      <c r="E177" s="713"/>
      <c r="F177" s="713"/>
      <c r="G177" s="713"/>
      <c r="H177" s="714"/>
      <c r="I177" s="48" t="s">
        <v>81</v>
      </c>
      <c r="J177" s="451" t="s">
        <v>472</v>
      </c>
      <c r="K177" s="451"/>
      <c r="L177" s="451"/>
      <c r="M177" s="451"/>
      <c r="N177" s="451"/>
      <c r="O177" s="451"/>
      <c r="P177" s="451"/>
      <c r="Q177" s="452"/>
      <c r="R177" s="305"/>
      <c r="S177" s="306"/>
      <c r="T177" s="306"/>
      <c r="U177" s="306"/>
      <c r="V177" s="306"/>
      <c r="W177" s="306"/>
      <c r="X177" s="306"/>
      <c r="Y177" s="306"/>
      <c r="Z177" s="306"/>
      <c r="AA177" s="306"/>
      <c r="AB177" s="306"/>
      <c r="AC177" s="604"/>
      <c r="AE177" s="1" t="str">
        <f t="shared" si="2"/>
        <v>□</v>
      </c>
      <c r="AL177" s="28"/>
      <c r="AM177" s="32" t="s">
        <v>63</v>
      </c>
      <c r="AN177" s="32" t="s">
        <v>64</v>
      </c>
      <c r="AO177" s="32" t="s">
        <v>65</v>
      </c>
      <c r="AP177" s="34" t="s">
        <v>88</v>
      </c>
      <c r="AQ177" s="34" t="s">
        <v>66</v>
      </c>
    </row>
    <row r="178" spans="2:43" ht="15.95" customHeight="1" thickBot="1" x14ac:dyDescent="0.2">
      <c r="B178" s="707"/>
      <c r="C178" s="708"/>
      <c r="D178" s="715"/>
      <c r="E178" s="716"/>
      <c r="F178" s="716"/>
      <c r="G178" s="716"/>
      <c r="H178" s="717"/>
      <c r="I178" s="136" t="s">
        <v>81</v>
      </c>
      <c r="J178" s="556" t="s">
        <v>266</v>
      </c>
      <c r="K178" s="556"/>
      <c r="L178" s="556"/>
      <c r="M178" s="556"/>
      <c r="N178" s="556"/>
      <c r="O178" s="556"/>
      <c r="P178" s="556"/>
      <c r="Q178" s="719"/>
      <c r="R178" s="107"/>
      <c r="S178" s="108"/>
      <c r="T178" s="108"/>
      <c r="U178" s="108"/>
      <c r="V178" s="108"/>
      <c r="W178" s="108"/>
      <c r="X178" s="108"/>
      <c r="Y178" s="108"/>
      <c r="Z178" s="108"/>
      <c r="AA178" s="108"/>
      <c r="AB178" s="108"/>
      <c r="AC178" s="629"/>
      <c r="AE178" s="1" t="str">
        <f t="shared" si="2"/>
        <v>□</v>
      </c>
    </row>
    <row r="179" spans="2:43" ht="17.25" customHeight="1" x14ac:dyDescent="0.15">
      <c r="B179" s="875" t="s">
        <v>267</v>
      </c>
      <c r="C179" s="876"/>
      <c r="D179" s="881" t="s">
        <v>268</v>
      </c>
      <c r="E179" s="882"/>
      <c r="F179" s="882"/>
      <c r="G179" s="882"/>
      <c r="H179" s="883"/>
      <c r="I179" s="345" t="s">
        <v>68</v>
      </c>
      <c r="J179" s="493" t="s">
        <v>551</v>
      </c>
      <c r="K179" s="493"/>
      <c r="L179" s="493"/>
      <c r="M179" s="493"/>
      <c r="N179" s="493"/>
      <c r="O179" s="493"/>
      <c r="P179" s="493"/>
      <c r="Q179" s="675"/>
      <c r="R179" s="25"/>
      <c r="S179" s="26"/>
      <c r="T179" s="26"/>
      <c r="U179" s="26"/>
      <c r="V179" s="26"/>
      <c r="W179" s="26"/>
      <c r="X179" s="26"/>
      <c r="Y179" s="26"/>
      <c r="Z179" s="26"/>
      <c r="AA179" s="26"/>
      <c r="AB179" s="26"/>
      <c r="AC179" s="309"/>
      <c r="AE179" s="1" t="str">
        <f t="shared" si="2"/>
        <v>□</v>
      </c>
      <c r="AH179" s="34" t="str">
        <f>IF(AE179&amp;AE180&amp;AE181="■□□","◎無し",IF(AE179&amp;AE180&amp;AE181="□■□","●適合",IF(AE179&amp;AE180&amp;AE181="□□■","◆未達",IF(AE179&amp;AE180&amp;AE181="□□□","■未答","▼矛盾"))))</f>
        <v>■未答</v>
      </c>
      <c r="AL179" s="283" t="s">
        <v>103</v>
      </c>
      <c r="AM179" s="35" t="s">
        <v>104</v>
      </c>
      <c r="AN179" s="35" t="s">
        <v>105</v>
      </c>
      <c r="AO179" s="35" t="s">
        <v>106</v>
      </c>
      <c r="AP179" s="35" t="s">
        <v>107</v>
      </c>
      <c r="AQ179" s="35" t="s">
        <v>87</v>
      </c>
    </row>
    <row r="180" spans="2:43" ht="17.25" customHeight="1" x14ac:dyDescent="0.15">
      <c r="B180" s="877"/>
      <c r="C180" s="878"/>
      <c r="D180" s="884"/>
      <c r="E180" s="885"/>
      <c r="F180" s="885"/>
      <c r="G180" s="885"/>
      <c r="H180" s="886"/>
      <c r="I180" s="346" t="s">
        <v>68</v>
      </c>
      <c r="J180" s="451" t="s">
        <v>444</v>
      </c>
      <c r="K180" s="451"/>
      <c r="L180" s="149"/>
      <c r="M180" s="451"/>
      <c r="N180" s="451"/>
      <c r="O180" s="451"/>
      <c r="P180" s="283"/>
      <c r="Q180" s="284"/>
      <c r="R180" s="30" t="s">
        <v>81</v>
      </c>
      <c r="S180" s="611" t="s">
        <v>271</v>
      </c>
      <c r="T180" s="611"/>
      <c r="U180" s="611"/>
      <c r="V180" s="611"/>
      <c r="W180" s="611"/>
      <c r="X180" s="611"/>
      <c r="Y180" s="611"/>
      <c r="Z180" s="611"/>
      <c r="AA180" s="611"/>
      <c r="AB180" s="630"/>
      <c r="AC180" s="604"/>
      <c r="AE180" s="1" t="str">
        <f t="shared" si="2"/>
        <v>□</v>
      </c>
      <c r="AH180" s="347"/>
      <c r="AI180" s="33"/>
      <c r="AL180" s="283"/>
      <c r="AM180" s="32" t="s">
        <v>63</v>
      </c>
      <c r="AN180" s="32" t="s">
        <v>64</v>
      </c>
      <c r="AO180" s="32" t="s">
        <v>65</v>
      </c>
      <c r="AP180" s="34" t="s">
        <v>88</v>
      </c>
      <c r="AQ180" s="34" t="s">
        <v>66</v>
      </c>
    </row>
    <row r="181" spans="2:43" ht="17.25" customHeight="1" x14ac:dyDescent="0.15">
      <c r="B181" s="877"/>
      <c r="C181" s="878"/>
      <c r="D181" s="884"/>
      <c r="E181" s="885"/>
      <c r="F181" s="885"/>
      <c r="G181" s="885"/>
      <c r="H181" s="886"/>
      <c r="I181" s="200" t="s">
        <v>81</v>
      </c>
      <c r="J181" s="73" t="s">
        <v>439</v>
      </c>
      <c r="K181" s="73"/>
      <c r="L181" s="73"/>
      <c r="M181" s="73"/>
      <c r="N181" s="73"/>
      <c r="O181" s="73"/>
      <c r="P181" s="73"/>
      <c r="Q181" s="63"/>
      <c r="R181" s="129"/>
      <c r="S181" s="50"/>
      <c r="T181" s="50"/>
      <c r="U181" s="50"/>
      <c r="V181" s="50"/>
      <c r="W181" s="50"/>
      <c r="X181" s="50"/>
      <c r="Y181" s="50"/>
      <c r="Z181" s="50"/>
      <c r="AA181" s="50"/>
      <c r="AB181" s="137"/>
      <c r="AC181" s="609"/>
      <c r="AE181" s="1" t="str">
        <f t="shared" si="2"/>
        <v>□</v>
      </c>
    </row>
    <row r="182" spans="2:43" ht="17.100000000000001" customHeight="1" x14ac:dyDescent="0.15">
      <c r="B182" s="877"/>
      <c r="C182" s="878"/>
      <c r="D182" s="333"/>
      <c r="E182" s="720" t="s">
        <v>272</v>
      </c>
      <c r="F182" s="721"/>
      <c r="G182" s="721"/>
      <c r="H182" s="722"/>
      <c r="I182" s="43" t="s">
        <v>81</v>
      </c>
      <c r="J182" s="44" t="s">
        <v>164</v>
      </c>
      <c r="K182" s="44"/>
      <c r="L182" s="44"/>
      <c r="M182" s="44"/>
      <c r="N182" s="44"/>
      <c r="O182" s="44"/>
      <c r="P182" s="44"/>
      <c r="Q182" s="45"/>
      <c r="R182" s="103"/>
      <c r="S182" s="57"/>
      <c r="T182" s="57"/>
      <c r="U182" s="57"/>
      <c r="V182" s="57"/>
      <c r="W182" s="57"/>
      <c r="X182" s="57"/>
      <c r="Y182" s="57"/>
      <c r="Z182" s="57"/>
      <c r="AA182" s="57"/>
      <c r="AB182" s="58" t="s">
        <v>273</v>
      </c>
      <c r="AC182" s="608"/>
      <c r="AE182" s="1" t="str">
        <f t="shared" si="2"/>
        <v>□</v>
      </c>
      <c r="AH182" s="32" t="str">
        <f>IF(AE182&amp;AE183="■□","●適合",IF(AE182&amp;AE183="□■","◆未達",IF(AE182&amp;AE183="□□","■未答","▼矛盾")))</f>
        <v>■未答</v>
      </c>
      <c r="AI182" s="33"/>
      <c r="AL182" s="28" t="s">
        <v>83</v>
      </c>
      <c r="AM182" s="35" t="s">
        <v>84</v>
      </c>
      <c r="AN182" s="35" t="s">
        <v>85</v>
      </c>
      <c r="AO182" s="35" t="s">
        <v>86</v>
      </c>
      <c r="AP182" s="35" t="s">
        <v>87</v>
      </c>
    </row>
    <row r="183" spans="2:43" ht="17.100000000000001" customHeight="1" x14ac:dyDescent="0.15">
      <c r="B183" s="877"/>
      <c r="C183" s="878"/>
      <c r="D183" s="333"/>
      <c r="E183" s="712"/>
      <c r="F183" s="713"/>
      <c r="G183" s="713"/>
      <c r="H183" s="714"/>
      <c r="I183" s="48" t="s">
        <v>81</v>
      </c>
      <c r="J183" s="283" t="s">
        <v>166</v>
      </c>
      <c r="K183" s="283"/>
      <c r="L183" s="283"/>
      <c r="M183" s="283"/>
      <c r="N183" s="283"/>
      <c r="O183" s="283"/>
      <c r="P183" s="283"/>
      <c r="Q183" s="284"/>
      <c r="R183" s="610" t="s">
        <v>274</v>
      </c>
      <c r="S183" s="611"/>
      <c r="T183" s="611"/>
      <c r="U183" s="611"/>
      <c r="V183" s="611"/>
      <c r="W183" s="611"/>
      <c r="X183" s="450"/>
      <c r="Y183" s="450"/>
      <c r="Z183" s="450"/>
      <c r="AA183" s="306" t="s">
        <v>110</v>
      </c>
      <c r="AB183" s="306"/>
      <c r="AC183" s="604"/>
      <c r="AE183" s="1" t="str">
        <f t="shared" si="2"/>
        <v>□</v>
      </c>
      <c r="AH183" s="82" t="s">
        <v>275</v>
      </c>
      <c r="AJ183" s="34" t="str">
        <f>IF(X183&gt;0,IF(X183&lt;1300,"◆未達","●適合"),"■未答")</f>
        <v>■未答</v>
      </c>
      <c r="AM183" s="32" t="s">
        <v>64</v>
      </c>
      <c r="AN183" s="32" t="s">
        <v>65</v>
      </c>
      <c r="AO183" s="34" t="s">
        <v>88</v>
      </c>
      <c r="AP183" s="34" t="s">
        <v>66</v>
      </c>
    </row>
    <row r="184" spans="2:43" ht="17.100000000000001" customHeight="1" x14ac:dyDescent="0.15">
      <c r="B184" s="877"/>
      <c r="C184" s="878"/>
      <c r="D184" s="333"/>
      <c r="E184" s="723"/>
      <c r="F184" s="724"/>
      <c r="G184" s="724"/>
      <c r="H184" s="725"/>
      <c r="I184" s="72"/>
      <c r="J184" s="73"/>
      <c r="K184" s="73"/>
      <c r="L184" s="73"/>
      <c r="M184" s="73"/>
      <c r="N184" s="73"/>
      <c r="O184" s="73"/>
      <c r="P184" s="73"/>
      <c r="Q184" s="74"/>
      <c r="R184" s="129"/>
      <c r="S184" s="50"/>
      <c r="T184" s="50"/>
      <c r="U184" s="50"/>
      <c r="V184" s="50"/>
      <c r="W184" s="50"/>
      <c r="X184" s="50"/>
      <c r="Y184" s="50"/>
      <c r="Z184" s="50"/>
      <c r="AA184" s="50"/>
      <c r="AB184" s="50"/>
      <c r="AC184" s="609"/>
    </row>
    <row r="185" spans="2:43" ht="20.100000000000001" customHeight="1" x14ac:dyDescent="0.15">
      <c r="B185" s="877"/>
      <c r="C185" s="878"/>
      <c r="D185" s="333"/>
      <c r="E185" s="720" t="s">
        <v>276</v>
      </c>
      <c r="F185" s="721"/>
      <c r="G185" s="721"/>
      <c r="H185" s="722"/>
      <c r="I185" s="43" t="s">
        <v>81</v>
      </c>
      <c r="J185" s="44" t="s">
        <v>164</v>
      </c>
      <c r="K185" s="44"/>
      <c r="L185" s="44"/>
      <c r="M185" s="44"/>
      <c r="N185" s="44"/>
      <c r="O185" s="44"/>
      <c r="P185" s="44"/>
      <c r="Q185" s="45"/>
      <c r="R185" s="726" t="s">
        <v>277</v>
      </c>
      <c r="S185" s="727"/>
      <c r="T185" s="727"/>
      <c r="U185" s="727"/>
      <c r="V185" s="727"/>
      <c r="W185" s="727"/>
      <c r="X185" s="728"/>
      <c r="Y185" s="728"/>
      <c r="Z185" s="728"/>
      <c r="AA185" s="57" t="s">
        <v>110</v>
      </c>
      <c r="AB185" s="57"/>
      <c r="AC185" s="608"/>
      <c r="AE185" s="1" t="str">
        <f>+I185</f>
        <v>□</v>
      </c>
      <c r="AH185" s="32" t="str">
        <f>IF(AE185&amp;AE186="■□","●適合",IF(AE185&amp;AE186="□■","◆未達",IF(AE185&amp;AE186="□□","■未答","▼矛盾")))</f>
        <v>■未答</v>
      </c>
      <c r="AI185" s="33"/>
      <c r="AL185" s="28" t="s">
        <v>83</v>
      </c>
      <c r="AM185" s="35" t="s">
        <v>84</v>
      </c>
      <c r="AN185" s="35" t="s">
        <v>85</v>
      </c>
      <c r="AO185" s="35" t="s">
        <v>86</v>
      </c>
      <c r="AP185" s="35" t="s">
        <v>87</v>
      </c>
    </row>
    <row r="186" spans="2:43" ht="20.100000000000001" customHeight="1" x14ac:dyDescent="0.15">
      <c r="B186" s="877"/>
      <c r="C186" s="878"/>
      <c r="D186" s="333"/>
      <c r="E186" s="712"/>
      <c r="F186" s="713"/>
      <c r="G186" s="713"/>
      <c r="H186" s="714"/>
      <c r="I186" s="48" t="s">
        <v>81</v>
      </c>
      <c r="J186" s="283" t="s">
        <v>166</v>
      </c>
      <c r="K186" s="283"/>
      <c r="L186" s="283"/>
      <c r="M186" s="283"/>
      <c r="N186" s="283"/>
      <c r="O186" s="283"/>
      <c r="P186" s="283"/>
      <c r="Q186" s="284"/>
      <c r="R186" s="305"/>
      <c r="S186" s="306"/>
      <c r="T186" s="306"/>
      <c r="U186" s="306"/>
      <c r="V186" s="306"/>
      <c r="W186" s="306"/>
      <c r="X186" s="306"/>
      <c r="Y186" s="306"/>
      <c r="Z186" s="306"/>
      <c r="AA186" s="306"/>
      <c r="AB186" s="306"/>
      <c r="AC186" s="604"/>
      <c r="AE186" s="1" t="str">
        <f>+I186</f>
        <v>□</v>
      </c>
      <c r="AH186" s="82" t="s">
        <v>278</v>
      </c>
      <c r="AJ186" s="34" t="str">
        <f>IF(X185&gt;0,IF(X185&lt;500,"◆未達","●適合"),"■未答")</f>
        <v>■未答</v>
      </c>
      <c r="AM186" s="32" t="s">
        <v>64</v>
      </c>
      <c r="AN186" s="32" t="s">
        <v>65</v>
      </c>
      <c r="AO186" s="34" t="s">
        <v>88</v>
      </c>
      <c r="AP186" s="34" t="s">
        <v>66</v>
      </c>
    </row>
    <row r="187" spans="2:43" ht="20.100000000000001" customHeight="1" x14ac:dyDescent="0.15">
      <c r="B187" s="877"/>
      <c r="C187" s="878"/>
      <c r="D187" s="333"/>
      <c r="E187" s="723"/>
      <c r="F187" s="724"/>
      <c r="G187" s="724"/>
      <c r="H187" s="725"/>
      <c r="I187" s="72"/>
      <c r="J187" s="62"/>
      <c r="K187" s="62"/>
      <c r="L187" s="62"/>
      <c r="M187" s="62"/>
      <c r="N187" s="62"/>
      <c r="O187" s="62"/>
      <c r="P187" s="62"/>
      <c r="Q187" s="63"/>
      <c r="R187" s="129"/>
      <c r="S187" s="50"/>
      <c r="T187" s="50"/>
      <c r="U187" s="50"/>
      <c r="V187" s="50"/>
      <c r="W187" s="50"/>
      <c r="X187" s="50"/>
      <c r="Y187" s="50"/>
      <c r="Z187" s="50"/>
      <c r="AA187" s="50"/>
      <c r="AB187" s="50"/>
      <c r="AC187" s="609"/>
    </row>
    <row r="188" spans="2:43" ht="17.100000000000001" customHeight="1" x14ac:dyDescent="0.15">
      <c r="B188" s="877"/>
      <c r="C188" s="878"/>
      <c r="D188" s="720" t="s">
        <v>279</v>
      </c>
      <c r="E188" s="721"/>
      <c r="F188" s="721"/>
      <c r="G188" s="721"/>
      <c r="H188" s="722"/>
      <c r="I188" s="43" t="s">
        <v>81</v>
      </c>
      <c r="J188" s="44" t="s">
        <v>164</v>
      </c>
      <c r="K188" s="44"/>
      <c r="L188" s="44"/>
      <c r="M188" s="44"/>
      <c r="N188" s="44"/>
      <c r="O188" s="44"/>
      <c r="P188" s="44"/>
      <c r="Q188" s="45"/>
      <c r="R188" s="726" t="s">
        <v>280</v>
      </c>
      <c r="S188" s="727"/>
      <c r="T188" s="727"/>
      <c r="U188" s="727"/>
      <c r="V188" s="727"/>
      <c r="W188" s="727"/>
      <c r="X188" s="728"/>
      <c r="Y188" s="728"/>
      <c r="Z188" s="728"/>
      <c r="AA188" s="57" t="s">
        <v>116</v>
      </c>
      <c r="AB188" s="57"/>
      <c r="AC188" s="608"/>
      <c r="AE188" s="1" t="str">
        <f>+I188</f>
        <v>□</v>
      </c>
      <c r="AH188" s="32" t="str">
        <f>IF(AE188&amp;AE189="■□","●適合",IF(AE188&amp;AE189="□■","◆未達",IF(AE188&amp;AE189="□□","■未答","▼矛盾")))</f>
        <v>■未答</v>
      </c>
      <c r="AI188" s="33"/>
      <c r="AL188" s="28" t="s">
        <v>83</v>
      </c>
      <c r="AM188" s="35" t="s">
        <v>84</v>
      </c>
      <c r="AN188" s="35" t="s">
        <v>85</v>
      </c>
      <c r="AO188" s="35" t="s">
        <v>86</v>
      </c>
      <c r="AP188" s="35" t="s">
        <v>87</v>
      </c>
    </row>
    <row r="189" spans="2:43" ht="17.100000000000001" customHeight="1" thickBot="1" x14ac:dyDescent="0.2">
      <c r="B189" s="879"/>
      <c r="C189" s="880"/>
      <c r="D189" s="715"/>
      <c r="E189" s="716"/>
      <c r="F189" s="716"/>
      <c r="G189" s="716"/>
      <c r="H189" s="717"/>
      <c r="I189" s="136" t="s">
        <v>81</v>
      </c>
      <c r="J189" s="283" t="s">
        <v>166</v>
      </c>
      <c r="K189" s="105"/>
      <c r="L189" s="105"/>
      <c r="M189" s="105"/>
      <c r="N189" s="105"/>
      <c r="O189" s="105"/>
      <c r="P189" s="105"/>
      <c r="Q189" s="106"/>
      <c r="R189" s="107"/>
      <c r="S189" s="108"/>
      <c r="T189" s="108"/>
      <c r="U189" s="108"/>
      <c r="V189" s="108"/>
      <c r="W189" s="108"/>
      <c r="X189" s="108"/>
      <c r="Y189" s="108"/>
      <c r="Z189" s="108"/>
      <c r="AA189" s="108"/>
      <c r="AB189" s="108"/>
      <c r="AC189" s="629"/>
      <c r="AE189" s="1" t="str">
        <f>+I189</f>
        <v>□</v>
      </c>
      <c r="AH189" s="82" t="s">
        <v>278</v>
      </c>
      <c r="AJ189" s="34" t="str">
        <f>IF(X188&gt;0,IF(X188&lt;9,"◆未達","●適合"),"■未答")</f>
        <v>■未答</v>
      </c>
      <c r="AM189" s="32" t="s">
        <v>64</v>
      </c>
      <c r="AN189" s="32" t="s">
        <v>65</v>
      </c>
      <c r="AO189" s="34" t="s">
        <v>88</v>
      </c>
      <c r="AP189" s="34" t="s">
        <v>66</v>
      </c>
    </row>
    <row r="190" spans="2:43" ht="24" customHeight="1" thickBot="1" x14ac:dyDescent="0.2">
      <c r="B190" s="729" t="s">
        <v>443</v>
      </c>
      <c r="C190" s="730"/>
      <c r="D190" s="730"/>
      <c r="E190" s="730"/>
      <c r="F190" s="730"/>
      <c r="G190" s="730"/>
      <c r="H190" s="730"/>
      <c r="I190" s="252"/>
      <c r="J190" s="252"/>
      <c r="K190" s="252"/>
      <c r="L190" s="252"/>
      <c r="M190" s="252"/>
      <c r="N190" s="252"/>
      <c r="O190" s="252"/>
      <c r="P190" s="252"/>
      <c r="Q190" s="252"/>
      <c r="R190" s="253"/>
      <c r="S190" s="253"/>
      <c r="T190" s="253"/>
      <c r="U190" s="253"/>
      <c r="V190" s="253"/>
      <c r="W190" s="253"/>
      <c r="X190" s="253"/>
      <c r="Y190" s="253"/>
      <c r="Z190" s="253"/>
      <c r="AA190" s="253"/>
      <c r="AB190" s="253"/>
      <c r="AC190" s="254"/>
    </row>
    <row r="191" spans="2:43" ht="24" customHeight="1" x14ac:dyDescent="0.15">
      <c r="B191" s="764" t="s">
        <v>281</v>
      </c>
      <c r="C191" s="748"/>
      <c r="D191" s="634" t="s">
        <v>42</v>
      </c>
      <c r="E191" s="635"/>
      <c r="F191" s="635"/>
      <c r="G191" s="635"/>
      <c r="H191" s="636"/>
      <c r="I191" s="43" t="s">
        <v>68</v>
      </c>
      <c r="J191" s="23" t="s">
        <v>282</v>
      </c>
      <c r="K191" s="118"/>
      <c r="L191" s="118"/>
      <c r="M191" s="118"/>
      <c r="N191" s="118"/>
      <c r="O191" s="118"/>
      <c r="P191" s="118"/>
      <c r="Q191" s="119"/>
      <c r="R191" s="120"/>
      <c r="S191" s="121"/>
      <c r="T191" s="121"/>
      <c r="U191" s="121"/>
      <c r="V191" s="121"/>
      <c r="W191" s="121"/>
      <c r="X191" s="121"/>
      <c r="Y191" s="121"/>
      <c r="Z191" s="121"/>
      <c r="AA191" s="121"/>
      <c r="AB191" s="121"/>
      <c r="AC191" s="320"/>
      <c r="AE191" s="31" t="str">
        <f>+I191</f>
        <v>□</v>
      </c>
      <c r="AH191" s="34" t="str">
        <f>IF(AE191&amp;AE192&amp;AF192="■□□","◎無し",IF(AE191&amp;AE192&amp;AF192="□■□","●適合",IF(AE191&amp;AE192&amp;AF192="□□■","◆未達",IF(AE191&amp;AE192&amp;AF192="□□□","■未答","▼矛盾"))))</f>
        <v>■未答</v>
      </c>
      <c r="AI191" s="46"/>
      <c r="AL191" s="28" t="s">
        <v>103</v>
      </c>
      <c r="AM191" s="35" t="s">
        <v>104</v>
      </c>
      <c r="AN191" s="35" t="s">
        <v>105</v>
      </c>
      <c r="AO191" s="35" t="s">
        <v>106</v>
      </c>
      <c r="AP191" s="35" t="s">
        <v>107</v>
      </c>
      <c r="AQ191" s="35" t="s">
        <v>87</v>
      </c>
    </row>
    <row r="192" spans="2:43" ht="24" customHeight="1" x14ac:dyDescent="0.15">
      <c r="B192" s="541"/>
      <c r="C192" s="542"/>
      <c r="D192" s="595"/>
      <c r="E192" s="596"/>
      <c r="F192" s="596"/>
      <c r="G192" s="596"/>
      <c r="H192" s="597"/>
      <c r="I192" s="122" t="s">
        <v>68</v>
      </c>
      <c r="J192" s="548" t="s">
        <v>269</v>
      </c>
      <c r="K192" s="548"/>
      <c r="L192" s="123" t="s">
        <v>81</v>
      </c>
      <c r="M192" s="548" t="s">
        <v>270</v>
      </c>
      <c r="N192" s="548"/>
      <c r="O192" s="548"/>
      <c r="P192" s="276"/>
      <c r="Q192" s="282"/>
      <c r="R192" s="335"/>
      <c r="S192" s="324"/>
      <c r="T192" s="324"/>
      <c r="U192" s="324"/>
      <c r="V192" s="324"/>
      <c r="W192" s="324"/>
      <c r="X192" s="324"/>
      <c r="Y192" s="324"/>
      <c r="Z192" s="324"/>
      <c r="AA192" s="324"/>
      <c r="AB192" s="324"/>
      <c r="AC192" s="314"/>
      <c r="AE192" s="1" t="str">
        <f>+I192</f>
        <v>□</v>
      </c>
      <c r="AF192" s="1" t="str">
        <f>+L192</f>
        <v>□</v>
      </c>
      <c r="AL192" s="28"/>
      <c r="AM192" s="32" t="s">
        <v>63</v>
      </c>
      <c r="AN192" s="32" t="s">
        <v>64</v>
      </c>
      <c r="AO192" s="32" t="s">
        <v>65</v>
      </c>
      <c r="AP192" s="34" t="s">
        <v>88</v>
      </c>
      <c r="AQ192" s="34" t="s">
        <v>66</v>
      </c>
    </row>
    <row r="193" spans="2:43" ht="17.100000000000001" customHeight="1" x14ac:dyDescent="0.15">
      <c r="B193" s="541"/>
      <c r="C193" s="542"/>
      <c r="D193" s="586" t="s">
        <v>43</v>
      </c>
      <c r="E193" s="590"/>
      <c r="F193" s="590"/>
      <c r="G193" s="590"/>
      <c r="H193" s="591"/>
      <c r="I193" s="138"/>
      <c r="J193" s="139"/>
      <c r="K193" s="139"/>
      <c r="L193" s="138"/>
      <c r="M193" s="139"/>
      <c r="N193" s="140" t="s">
        <v>81</v>
      </c>
      <c r="O193" s="493" t="s">
        <v>283</v>
      </c>
      <c r="P193" s="493"/>
      <c r="Q193" s="675"/>
      <c r="R193" s="66"/>
      <c r="S193" s="67"/>
      <c r="T193" s="67"/>
      <c r="U193" s="67"/>
      <c r="V193" s="67"/>
      <c r="W193" s="67"/>
      <c r="X193" s="67"/>
      <c r="Y193" s="67"/>
      <c r="Z193" s="67"/>
      <c r="AA193" s="67"/>
      <c r="AB193" s="67"/>
      <c r="AC193" s="662"/>
      <c r="AE193" s="31" t="str">
        <f>+N193</f>
        <v>□</v>
      </c>
      <c r="AH193" s="34" t="str">
        <f>IF(AE193&amp;AE194&amp;AE195="■□□","◎無し",IF(AE193&amp;AE194&amp;AE195="□■□","●適合",IF(AE193&amp;AE194&amp;AE195="□□■","◆未達",IF(AE193&amp;AE194&amp;AE195="□□□","■未答","▼矛盾"))))</f>
        <v>■未答</v>
      </c>
    </row>
    <row r="194" spans="2:43" ht="17.100000000000001" customHeight="1" x14ac:dyDescent="0.15">
      <c r="B194" s="541"/>
      <c r="C194" s="542"/>
      <c r="D194" s="592"/>
      <c r="E194" s="593"/>
      <c r="F194" s="593"/>
      <c r="G194" s="593"/>
      <c r="H194" s="594"/>
      <c r="I194" s="122" t="s">
        <v>68</v>
      </c>
      <c r="J194" s="451" t="s">
        <v>284</v>
      </c>
      <c r="K194" s="451"/>
      <c r="L194" s="451"/>
      <c r="M194" s="451"/>
      <c r="N194" s="451"/>
      <c r="O194" s="451"/>
      <c r="P194" s="451"/>
      <c r="Q194" s="452"/>
      <c r="R194" s="328"/>
      <c r="S194" s="301"/>
      <c r="T194" s="301"/>
      <c r="U194" s="301"/>
      <c r="V194" s="301"/>
      <c r="W194" s="301"/>
      <c r="X194" s="301"/>
      <c r="Y194" s="301"/>
      <c r="Z194" s="301"/>
      <c r="AA194" s="301"/>
      <c r="AB194" s="301"/>
      <c r="AC194" s="657"/>
      <c r="AE194" s="1" t="str">
        <f>+I194</f>
        <v>□</v>
      </c>
      <c r="AI194" s="46"/>
      <c r="AL194" s="28" t="s">
        <v>103</v>
      </c>
      <c r="AM194" s="35" t="s">
        <v>104</v>
      </c>
      <c r="AN194" s="35" t="s">
        <v>105</v>
      </c>
      <c r="AO194" s="35" t="s">
        <v>106</v>
      </c>
      <c r="AP194" s="35" t="s">
        <v>107</v>
      </c>
      <c r="AQ194" s="35" t="s">
        <v>87</v>
      </c>
    </row>
    <row r="195" spans="2:43" ht="17.100000000000001" customHeight="1" x14ac:dyDescent="0.15">
      <c r="B195" s="541"/>
      <c r="C195" s="542"/>
      <c r="D195" s="595"/>
      <c r="E195" s="596"/>
      <c r="F195" s="596"/>
      <c r="G195" s="596"/>
      <c r="H195" s="597"/>
      <c r="I195" s="123" t="s">
        <v>68</v>
      </c>
      <c r="J195" s="548" t="s">
        <v>285</v>
      </c>
      <c r="K195" s="548"/>
      <c r="L195" s="548"/>
      <c r="M195" s="548"/>
      <c r="N195" s="548"/>
      <c r="O195" s="548"/>
      <c r="P195" s="548"/>
      <c r="Q195" s="612"/>
      <c r="R195" s="335"/>
      <c r="S195" s="324"/>
      <c r="T195" s="324"/>
      <c r="U195" s="324"/>
      <c r="V195" s="324"/>
      <c r="W195" s="324"/>
      <c r="X195" s="324"/>
      <c r="Y195" s="324"/>
      <c r="Z195" s="324"/>
      <c r="AA195" s="324"/>
      <c r="AB195" s="324"/>
      <c r="AC195" s="658"/>
      <c r="AE195" s="1" t="str">
        <f>+I195</f>
        <v>□</v>
      </c>
      <c r="AL195" s="28"/>
      <c r="AM195" s="32" t="s">
        <v>63</v>
      </c>
      <c r="AN195" s="32" t="s">
        <v>64</v>
      </c>
      <c r="AO195" s="32" t="s">
        <v>65</v>
      </c>
      <c r="AP195" s="34" t="s">
        <v>88</v>
      </c>
      <c r="AQ195" s="34" t="s">
        <v>66</v>
      </c>
    </row>
    <row r="196" spans="2:43" ht="17.100000000000001" customHeight="1" x14ac:dyDescent="0.15">
      <c r="B196" s="541"/>
      <c r="C196" s="542"/>
      <c r="D196" s="586" t="s">
        <v>44</v>
      </c>
      <c r="E196" s="590"/>
      <c r="F196" s="590"/>
      <c r="G196" s="590"/>
      <c r="H196" s="591"/>
      <c r="I196" s="138"/>
      <c r="J196" s="139"/>
      <c r="K196" s="139"/>
      <c r="L196" s="138"/>
      <c r="M196" s="139"/>
      <c r="N196" s="140" t="s">
        <v>81</v>
      </c>
      <c r="O196" s="493" t="s">
        <v>341</v>
      </c>
      <c r="P196" s="493"/>
      <c r="Q196" s="675"/>
      <c r="R196" s="141" t="s">
        <v>81</v>
      </c>
      <c r="S196" s="727" t="s">
        <v>286</v>
      </c>
      <c r="T196" s="727"/>
      <c r="U196" s="727"/>
      <c r="V196" s="727"/>
      <c r="W196" s="727"/>
      <c r="X196" s="727"/>
      <c r="Y196" s="727"/>
      <c r="Z196" s="727"/>
      <c r="AA196" s="727"/>
      <c r="AB196" s="732"/>
      <c r="AC196" s="662"/>
      <c r="AE196" s="31" t="str">
        <f>+N196</f>
        <v>□</v>
      </c>
      <c r="AH196" s="34" t="str">
        <f>IF(AE196&amp;AE197&amp;AE198="■□□","◎無し",IF(AE196&amp;AE197&amp;AE198="□■□","●適合",IF(AE196&amp;AE197&amp;AE198="□□■","◆未達",IF(AE196&amp;AE197&amp;AE198="□□□","■未答","▼矛盾"))))</f>
        <v>■未答</v>
      </c>
    </row>
    <row r="197" spans="2:43" ht="17.100000000000001" customHeight="1" x14ac:dyDescent="0.15">
      <c r="B197" s="541"/>
      <c r="C197" s="542"/>
      <c r="D197" s="592"/>
      <c r="E197" s="593"/>
      <c r="F197" s="593"/>
      <c r="G197" s="593"/>
      <c r="H197" s="594"/>
      <c r="I197" s="122" t="s">
        <v>68</v>
      </c>
      <c r="J197" s="451" t="s">
        <v>287</v>
      </c>
      <c r="K197" s="451"/>
      <c r="L197" s="451"/>
      <c r="M197" s="451"/>
      <c r="N197" s="451"/>
      <c r="O197" s="451"/>
      <c r="P197" s="451"/>
      <c r="Q197" s="452"/>
      <c r="R197" s="30" t="s">
        <v>81</v>
      </c>
      <c r="S197" s="611" t="s">
        <v>288</v>
      </c>
      <c r="T197" s="611"/>
      <c r="U197" s="611"/>
      <c r="V197" s="611"/>
      <c r="W197" s="611"/>
      <c r="X197" s="611"/>
      <c r="Y197" s="611"/>
      <c r="Z197" s="611"/>
      <c r="AA197" s="611"/>
      <c r="AB197" s="630"/>
      <c r="AC197" s="657"/>
      <c r="AE197" s="1" t="str">
        <f>+I197</f>
        <v>□</v>
      </c>
      <c r="AI197" s="46"/>
      <c r="AL197" s="28" t="s">
        <v>103</v>
      </c>
      <c r="AM197" s="35" t="s">
        <v>104</v>
      </c>
      <c r="AN197" s="35" t="s">
        <v>105</v>
      </c>
      <c r="AO197" s="35" t="s">
        <v>106</v>
      </c>
      <c r="AP197" s="35" t="s">
        <v>107</v>
      </c>
      <c r="AQ197" s="35" t="s">
        <v>87</v>
      </c>
    </row>
    <row r="198" spans="2:43" ht="17.100000000000001" customHeight="1" x14ac:dyDescent="0.15">
      <c r="B198" s="541"/>
      <c r="C198" s="542"/>
      <c r="D198" s="592"/>
      <c r="E198" s="593"/>
      <c r="F198" s="593"/>
      <c r="G198" s="593"/>
      <c r="H198" s="594"/>
      <c r="I198" s="123" t="s">
        <v>68</v>
      </c>
      <c r="J198" s="548" t="s">
        <v>289</v>
      </c>
      <c r="K198" s="548"/>
      <c r="L198" s="548"/>
      <c r="M198" s="548"/>
      <c r="N198" s="548"/>
      <c r="O198" s="548"/>
      <c r="P198" s="548"/>
      <c r="Q198" s="612"/>
      <c r="R198" s="335"/>
      <c r="S198" s="324"/>
      <c r="T198" s="324"/>
      <c r="U198" s="324"/>
      <c r="V198" s="324"/>
      <c r="W198" s="324"/>
      <c r="X198" s="324"/>
      <c r="Y198" s="324"/>
      <c r="Z198" s="324"/>
      <c r="AA198" s="324"/>
      <c r="AB198" s="65"/>
      <c r="AC198" s="657"/>
      <c r="AE198" s="1" t="str">
        <f>+I198</f>
        <v>□</v>
      </c>
      <c r="AL198" s="28"/>
      <c r="AM198" s="32" t="s">
        <v>63</v>
      </c>
      <c r="AN198" s="32" t="s">
        <v>64</v>
      </c>
      <c r="AO198" s="32" t="s">
        <v>65</v>
      </c>
      <c r="AP198" s="34" t="s">
        <v>88</v>
      </c>
      <c r="AQ198" s="34" t="s">
        <v>66</v>
      </c>
    </row>
    <row r="199" spans="2:43" ht="21.75" customHeight="1" x14ac:dyDescent="0.15">
      <c r="B199" s="541"/>
      <c r="C199" s="542"/>
      <c r="D199" s="292"/>
      <c r="E199" s="586" t="s">
        <v>45</v>
      </c>
      <c r="F199" s="590"/>
      <c r="G199" s="590"/>
      <c r="H199" s="591"/>
      <c r="I199" s="77"/>
      <c r="J199" s="77"/>
      <c r="K199" s="77"/>
      <c r="L199" s="77"/>
      <c r="M199" s="77"/>
      <c r="N199" s="138"/>
      <c r="O199" s="139"/>
      <c r="P199" s="139"/>
      <c r="Q199" s="142"/>
      <c r="R199" s="66"/>
      <c r="S199" s="67"/>
      <c r="T199" s="143"/>
      <c r="U199" s="67"/>
      <c r="V199" s="67"/>
      <c r="W199" s="67"/>
      <c r="X199" s="144"/>
      <c r="Y199" s="144"/>
      <c r="Z199" s="144"/>
      <c r="AA199" s="67"/>
      <c r="AB199" s="58" t="s">
        <v>102</v>
      </c>
      <c r="AC199" s="657"/>
    </row>
    <row r="200" spans="2:43" ht="17.100000000000001" customHeight="1" x14ac:dyDescent="0.15">
      <c r="B200" s="541"/>
      <c r="C200" s="542"/>
      <c r="D200" s="292"/>
      <c r="E200" s="592"/>
      <c r="F200" s="593"/>
      <c r="G200" s="593"/>
      <c r="H200" s="594"/>
      <c r="I200" s="280"/>
      <c r="J200" s="280"/>
      <c r="K200" s="280"/>
      <c r="L200" s="280"/>
      <c r="M200" s="280"/>
      <c r="N200" s="122" t="s">
        <v>81</v>
      </c>
      <c r="O200" s="451" t="s">
        <v>283</v>
      </c>
      <c r="P200" s="451"/>
      <c r="Q200" s="452"/>
      <c r="R200" s="328"/>
      <c r="S200" s="301"/>
      <c r="T200" s="733" t="s">
        <v>290</v>
      </c>
      <c r="U200" s="733"/>
      <c r="V200" s="733"/>
      <c r="W200" s="733"/>
      <c r="X200" s="450"/>
      <c r="Y200" s="450"/>
      <c r="Z200" s="450"/>
      <c r="AA200" s="301" t="s">
        <v>110</v>
      </c>
      <c r="AB200" s="71"/>
      <c r="AC200" s="657"/>
      <c r="AE200" s="31" t="str">
        <f>+N200</f>
        <v>□</v>
      </c>
      <c r="AH200" s="34" t="str">
        <f>IF(AE200&amp;AE201&amp;AE202="■□□","◎無し",IF(AE200&amp;AE201&amp;AE202="□■□","●適合",IF(AE200&amp;AE201&amp;AE202="□□■","◆未達",IF(AE200&amp;AE201&amp;AE202="□□□","■未答","▼矛盾"))))</f>
        <v>■未答</v>
      </c>
      <c r="AI200" s="46"/>
      <c r="AL200" s="28" t="s">
        <v>103</v>
      </c>
      <c r="AM200" s="35" t="s">
        <v>104</v>
      </c>
      <c r="AN200" s="35" t="s">
        <v>105</v>
      </c>
      <c r="AO200" s="35" t="s">
        <v>106</v>
      </c>
      <c r="AP200" s="35" t="s">
        <v>107</v>
      </c>
      <c r="AQ200" s="35" t="s">
        <v>87</v>
      </c>
    </row>
    <row r="201" spans="2:43" ht="17.100000000000001" customHeight="1" x14ac:dyDescent="0.15">
      <c r="B201" s="541"/>
      <c r="C201" s="542"/>
      <c r="D201" s="292"/>
      <c r="E201" s="592"/>
      <c r="F201" s="593"/>
      <c r="G201" s="593"/>
      <c r="H201" s="594"/>
      <c r="I201" s="48" t="s">
        <v>81</v>
      </c>
      <c r="J201" s="451" t="s">
        <v>164</v>
      </c>
      <c r="K201" s="451"/>
      <c r="L201" s="451"/>
      <c r="M201" s="451"/>
      <c r="N201" s="451"/>
      <c r="O201" s="451"/>
      <c r="P201" s="451"/>
      <c r="Q201" s="452"/>
      <c r="R201" s="30" t="s">
        <v>81</v>
      </c>
      <c r="S201" s="611" t="s">
        <v>291</v>
      </c>
      <c r="T201" s="611"/>
      <c r="U201" s="611"/>
      <c r="V201" s="611"/>
      <c r="W201" s="611"/>
      <c r="X201" s="611"/>
      <c r="Y201" s="611"/>
      <c r="Z201" s="611"/>
      <c r="AA201" s="611"/>
      <c r="AB201" s="630"/>
      <c r="AC201" s="657"/>
      <c r="AE201" s="1" t="str">
        <f>+I201</f>
        <v>□</v>
      </c>
      <c r="AH201" s="82" t="s">
        <v>170</v>
      </c>
      <c r="AJ201" s="145" t="str">
        <f>IF(X200&gt;0,IF(X200&gt;80,12,8),"(未答)")</f>
        <v>(未答)</v>
      </c>
      <c r="AL201" s="28"/>
      <c r="AM201" s="32" t="s">
        <v>63</v>
      </c>
      <c r="AN201" s="32" t="s">
        <v>64</v>
      </c>
      <c r="AO201" s="32" t="s">
        <v>65</v>
      </c>
      <c r="AP201" s="34" t="s">
        <v>88</v>
      </c>
      <c r="AQ201" s="34" t="s">
        <v>66</v>
      </c>
    </row>
    <row r="202" spans="2:43" ht="17.100000000000001" customHeight="1" x14ac:dyDescent="0.15">
      <c r="B202" s="541"/>
      <c r="C202" s="542"/>
      <c r="D202" s="292"/>
      <c r="E202" s="592"/>
      <c r="F202" s="593"/>
      <c r="G202" s="593"/>
      <c r="H202" s="594"/>
      <c r="I202" s="48" t="s">
        <v>81</v>
      </c>
      <c r="J202" s="451" t="s">
        <v>166</v>
      </c>
      <c r="K202" s="451"/>
      <c r="L202" s="451"/>
      <c r="M202" s="451"/>
      <c r="N202" s="451"/>
      <c r="O202" s="451"/>
      <c r="P202" s="451"/>
      <c r="Q202" s="452"/>
      <c r="R202" s="30" t="s">
        <v>81</v>
      </c>
      <c r="S202" s="611" t="s">
        <v>292</v>
      </c>
      <c r="T202" s="611"/>
      <c r="U202" s="611"/>
      <c r="V202" s="611"/>
      <c r="W202" s="611"/>
      <c r="X202" s="611"/>
      <c r="Y202" s="611"/>
      <c r="Z202" s="611"/>
      <c r="AA202" s="611"/>
      <c r="AB202" s="630"/>
      <c r="AC202" s="657"/>
      <c r="AE202" s="1" t="str">
        <f>+I202</f>
        <v>□</v>
      </c>
      <c r="AH202" s="82" t="s">
        <v>293</v>
      </c>
      <c r="AJ202" s="34" t="str">
        <f>IF(Z203&gt;0,IF(Z203&lt;AJ201,"◆未達","●適合"),"■未答")</f>
        <v>■未答</v>
      </c>
    </row>
    <row r="203" spans="2:43" ht="17.100000000000001" customHeight="1" x14ac:dyDescent="0.15">
      <c r="B203" s="541"/>
      <c r="C203" s="542"/>
      <c r="D203" s="292"/>
      <c r="E203" s="595"/>
      <c r="F203" s="596"/>
      <c r="G203" s="596"/>
      <c r="H203" s="597"/>
      <c r="I203" s="73"/>
      <c r="J203" s="73"/>
      <c r="K203" s="73"/>
      <c r="L203" s="73"/>
      <c r="M203" s="73"/>
      <c r="N203" s="73"/>
      <c r="O203" s="73"/>
      <c r="P203" s="73"/>
      <c r="Q203" s="74"/>
      <c r="R203" s="335"/>
      <c r="S203" s="324"/>
      <c r="T203" s="324" t="s">
        <v>294</v>
      </c>
      <c r="U203" s="324"/>
      <c r="V203" s="324"/>
      <c r="W203" s="324"/>
      <c r="X203" s="64"/>
      <c r="Y203" s="324" t="s">
        <v>214</v>
      </c>
      <c r="Z203" s="638"/>
      <c r="AA203" s="638"/>
      <c r="AB203" s="65"/>
      <c r="AC203" s="657"/>
    </row>
    <row r="204" spans="2:43" ht="21.95" customHeight="1" x14ac:dyDescent="0.15">
      <c r="B204" s="541"/>
      <c r="C204" s="542"/>
      <c r="D204" s="271"/>
      <c r="E204" s="586" t="s">
        <v>295</v>
      </c>
      <c r="F204" s="590"/>
      <c r="G204" s="590"/>
      <c r="H204" s="591"/>
      <c r="I204" s="138"/>
      <c r="J204" s="139"/>
      <c r="K204" s="139"/>
      <c r="L204" s="138"/>
      <c r="M204" s="139"/>
      <c r="N204" s="140" t="s">
        <v>81</v>
      </c>
      <c r="O204" s="493" t="s">
        <v>283</v>
      </c>
      <c r="P204" s="493"/>
      <c r="Q204" s="675"/>
      <c r="R204" s="66"/>
      <c r="S204" s="67"/>
      <c r="T204" s="67"/>
      <c r="U204" s="67"/>
      <c r="V204" s="67"/>
      <c r="W204" s="67"/>
      <c r="X204" s="67"/>
      <c r="Y204" s="67"/>
      <c r="Z204" s="67"/>
      <c r="AA204" s="57"/>
      <c r="AB204" s="58" t="s">
        <v>102</v>
      </c>
      <c r="AC204" s="657"/>
      <c r="AE204" s="31" t="str">
        <f>+N204</f>
        <v>□</v>
      </c>
      <c r="AH204" s="34" t="str">
        <f>IF(AE204&amp;AE205&amp;AF205="■□□","◎無し",IF(AE204&amp;AE205&amp;AF205="□■□","●適合",IF(AE204&amp;AE205&amp;AF205="□□■","◆未達",IF(AE204&amp;AE205&amp;AF205="□□□","■未答","▼矛盾"))))</f>
        <v>■未答</v>
      </c>
      <c r="AI204" s="46"/>
      <c r="AL204" s="28" t="s">
        <v>103</v>
      </c>
      <c r="AM204" s="35" t="s">
        <v>104</v>
      </c>
      <c r="AN204" s="35" t="s">
        <v>105</v>
      </c>
      <c r="AO204" s="35" t="s">
        <v>106</v>
      </c>
      <c r="AP204" s="35" t="s">
        <v>107</v>
      </c>
      <c r="AQ204" s="35" t="s">
        <v>87</v>
      </c>
    </row>
    <row r="205" spans="2:43" ht="21.95" customHeight="1" x14ac:dyDescent="0.15">
      <c r="B205" s="541"/>
      <c r="C205" s="542"/>
      <c r="D205" s="271"/>
      <c r="E205" s="592"/>
      <c r="F205" s="596"/>
      <c r="G205" s="596"/>
      <c r="H205" s="597"/>
      <c r="I205" s="123" t="s">
        <v>68</v>
      </c>
      <c r="J205" s="548" t="s">
        <v>269</v>
      </c>
      <c r="K205" s="548"/>
      <c r="L205" s="123" t="s">
        <v>81</v>
      </c>
      <c r="M205" s="548" t="s">
        <v>270</v>
      </c>
      <c r="N205" s="548"/>
      <c r="O205" s="548"/>
      <c r="P205" s="73"/>
      <c r="Q205" s="74"/>
      <c r="R205" s="328"/>
      <c r="S205" s="301"/>
      <c r="T205" s="301"/>
      <c r="U205" s="301"/>
      <c r="V205" s="702"/>
      <c r="W205" s="702"/>
      <c r="X205" s="301"/>
      <c r="Y205" s="301"/>
      <c r="Z205" s="306"/>
      <c r="AA205" s="306"/>
      <c r="AB205" s="59"/>
      <c r="AC205" s="657"/>
      <c r="AE205" s="1" t="str">
        <f>+I205</f>
        <v>□</v>
      </c>
      <c r="AF205" s="1" t="str">
        <f>+L205</f>
        <v>□</v>
      </c>
      <c r="AL205" s="28"/>
      <c r="AM205" s="32" t="s">
        <v>63</v>
      </c>
      <c r="AN205" s="32" t="s">
        <v>64</v>
      </c>
      <c r="AO205" s="32" t="s">
        <v>65</v>
      </c>
      <c r="AP205" s="34" t="s">
        <v>88</v>
      </c>
      <c r="AQ205" s="34" t="s">
        <v>66</v>
      </c>
    </row>
    <row r="206" spans="2:43" ht="20.100000000000001" customHeight="1" x14ac:dyDescent="0.15">
      <c r="B206" s="541"/>
      <c r="C206" s="542"/>
      <c r="D206" s="271"/>
      <c r="E206" s="585" t="s">
        <v>296</v>
      </c>
      <c r="F206" s="590" t="s">
        <v>432</v>
      </c>
      <c r="G206" s="590"/>
      <c r="H206" s="591"/>
      <c r="I206" s="76"/>
      <c r="J206" s="139"/>
      <c r="K206" s="139"/>
      <c r="L206" s="139"/>
      <c r="M206" s="139"/>
      <c r="N206" s="140" t="s">
        <v>81</v>
      </c>
      <c r="O206" s="493" t="s">
        <v>283</v>
      </c>
      <c r="P206" s="493"/>
      <c r="Q206" s="493"/>
      <c r="R206" s="610" t="s">
        <v>175</v>
      </c>
      <c r="S206" s="611"/>
      <c r="T206" s="611"/>
      <c r="U206" s="611"/>
      <c r="V206" s="450"/>
      <c r="W206" s="450"/>
      <c r="X206" s="306" t="s">
        <v>110</v>
      </c>
      <c r="Y206" s="306"/>
      <c r="Z206" s="306"/>
      <c r="AA206" s="306"/>
      <c r="AB206" s="59"/>
      <c r="AC206" s="657"/>
      <c r="AE206" s="31" t="str">
        <f>+N206</f>
        <v>□</v>
      </c>
      <c r="AH206" s="34" t="str">
        <f>IF(AE206&amp;AE207&amp;AE208="■□□","◎無し",IF(AE206&amp;AE207&amp;AE208="□■□","●適合",IF(AE206&amp;AE207&amp;AE208="□□■","◆未達",IF(AE206&amp;AE207&amp;AE208="□□□","■未答","▼矛盾"))))</f>
        <v>■未答</v>
      </c>
    </row>
    <row r="207" spans="2:43" ht="20.100000000000001" customHeight="1" x14ac:dyDescent="0.15">
      <c r="B207" s="541"/>
      <c r="C207" s="542"/>
      <c r="D207" s="271"/>
      <c r="E207" s="665"/>
      <c r="F207" s="593"/>
      <c r="G207" s="593"/>
      <c r="H207" s="594"/>
      <c r="I207" s="48" t="s">
        <v>81</v>
      </c>
      <c r="J207" s="451" t="s">
        <v>297</v>
      </c>
      <c r="K207" s="451"/>
      <c r="L207" s="451"/>
      <c r="M207" s="451"/>
      <c r="N207" s="451"/>
      <c r="O207" s="451"/>
      <c r="P207" s="451"/>
      <c r="Q207" s="452"/>
      <c r="R207" s="610" t="s">
        <v>179</v>
      </c>
      <c r="S207" s="611"/>
      <c r="T207" s="611"/>
      <c r="U207" s="611"/>
      <c r="V207" s="450"/>
      <c r="W207" s="450"/>
      <c r="X207" s="306" t="s">
        <v>110</v>
      </c>
      <c r="Y207" s="301"/>
      <c r="Z207" s="301"/>
      <c r="AA207" s="306"/>
      <c r="AB207" s="59"/>
      <c r="AC207" s="657"/>
      <c r="AE207" s="1" t="str">
        <f>+I207</f>
        <v>□</v>
      </c>
      <c r="AH207" s="115" t="s">
        <v>180</v>
      </c>
      <c r="AJ207" s="34" t="str">
        <f>IF(V207&gt;0,IF(V207&lt;195,"◆195未満","●適合"),"■未答")</f>
        <v>■未答</v>
      </c>
    </row>
    <row r="208" spans="2:43" ht="20.100000000000001" customHeight="1" x14ac:dyDescent="0.15">
      <c r="B208" s="541"/>
      <c r="C208" s="542"/>
      <c r="D208" s="271"/>
      <c r="E208" s="665"/>
      <c r="F208" s="596"/>
      <c r="G208" s="596"/>
      <c r="H208" s="597"/>
      <c r="I208" s="48" t="s">
        <v>81</v>
      </c>
      <c r="J208" s="451" t="s">
        <v>298</v>
      </c>
      <c r="K208" s="451"/>
      <c r="L208" s="451"/>
      <c r="M208" s="451"/>
      <c r="N208" s="451"/>
      <c r="O208" s="451"/>
      <c r="P208" s="451"/>
      <c r="Q208" s="452"/>
      <c r="R208" s="305"/>
      <c r="S208" s="646" t="s">
        <v>182</v>
      </c>
      <c r="T208" s="646"/>
      <c r="U208" s="646"/>
      <c r="V208" s="646"/>
      <c r="W208" s="646"/>
      <c r="X208" s="646"/>
      <c r="Y208" s="456">
        <f>+V206*2+V207</f>
        <v>0</v>
      </c>
      <c r="Z208" s="456"/>
      <c r="AA208" s="306" t="s">
        <v>110</v>
      </c>
      <c r="AB208" s="59"/>
      <c r="AC208" s="657"/>
      <c r="AE208" s="1" t="str">
        <f>+I208</f>
        <v>□</v>
      </c>
      <c r="AH208" s="115" t="s">
        <v>183</v>
      </c>
      <c r="AJ208" s="34" t="str">
        <f>IF(Y208&gt;0,IF(AND(Y208&gt;=550,Y208&lt;=650),"●適合","◆未達"),"■未答")</f>
        <v>■未答</v>
      </c>
    </row>
    <row r="209" spans="2:43" ht="20.100000000000001" customHeight="1" x14ac:dyDescent="0.15">
      <c r="B209" s="541"/>
      <c r="C209" s="542"/>
      <c r="D209" s="271"/>
      <c r="E209" s="665"/>
      <c r="F209" s="674" t="s">
        <v>3</v>
      </c>
      <c r="G209" s="674"/>
      <c r="H209" s="731"/>
      <c r="I209" s="283"/>
      <c r="J209" s="283"/>
      <c r="K209" s="283"/>
      <c r="L209" s="283"/>
      <c r="M209" s="283"/>
      <c r="N209" s="283"/>
      <c r="O209" s="283"/>
      <c r="P209" s="283"/>
      <c r="Q209" s="284"/>
      <c r="R209" s="613" t="s">
        <v>184</v>
      </c>
      <c r="S209" s="614"/>
      <c r="T209" s="614"/>
      <c r="U209" s="614"/>
      <c r="V209" s="638"/>
      <c r="W209" s="638"/>
      <c r="X209" s="50" t="s">
        <v>110</v>
      </c>
      <c r="Y209" s="324"/>
      <c r="Z209" s="324"/>
      <c r="AA209" s="50"/>
      <c r="AB209" s="146"/>
      <c r="AC209" s="657"/>
      <c r="AH209" s="82" t="s">
        <v>185</v>
      </c>
      <c r="AJ209" s="34" t="str">
        <f>IF(V209&gt;0,IF(V209&gt;30,"◆30超過","●適合"),"■未答")</f>
        <v>■未答</v>
      </c>
    </row>
    <row r="210" spans="2:43" ht="21.95" customHeight="1" x14ac:dyDescent="0.15">
      <c r="B210" s="541"/>
      <c r="C210" s="542"/>
      <c r="D210" s="271"/>
      <c r="E210" s="665"/>
      <c r="F210" s="590" t="s">
        <v>299</v>
      </c>
      <c r="G210" s="590"/>
      <c r="H210" s="591"/>
      <c r="I210" s="125"/>
      <c r="J210" s="77"/>
      <c r="K210" s="77"/>
      <c r="L210" s="77"/>
      <c r="M210" s="77"/>
      <c r="N210" s="77"/>
      <c r="O210" s="77"/>
      <c r="P210" s="77"/>
      <c r="Q210" s="77"/>
      <c r="R210" s="610" t="s">
        <v>300</v>
      </c>
      <c r="S210" s="611"/>
      <c r="T210" s="611"/>
      <c r="U210" s="611"/>
      <c r="V210" s="122" t="s">
        <v>81</v>
      </c>
      <c r="W210" s="306" t="s">
        <v>140</v>
      </c>
      <c r="X210" s="306"/>
      <c r="Y210" s="122" t="s">
        <v>81</v>
      </c>
      <c r="Z210" s="306" t="s">
        <v>301</v>
      </c>
      <c r="AA210" s="306"/>
      <c r="AB210" s="59"/>
      <c r="AC210" s="657"/>
    </row>
    <row r="211" spans="2:43" ht="21.95" customHeight="1" x14ac:dyDescent="0.15">
      <c r="B211" s="541"/>
      <c r="C211" s="542"/>
      <c r="D211" s="271"/>
      <c r="E211" s="665"/>
      <c r="F211" s="596"/>
      <c r="G211" s="596"/>
      <c r="H211" s="597"/>
      <c r="I211" s="279"/>
      <c r="J211" s="280"/>
      <c r="K211" s="280"/>
      <c r="L211" s="280"/>
      <c r="M211" s="280"/>
      <c r="N211" s="122" t="s">
        <v>81</v>
      </c>
      <c r="O211" s="451" t="s">
        <v>283</v>
      </c>
      <c r="P211" s="451"/>
      <c r="Q211" s="451"/>
      <c r="R211" s="453" t="s">
        <v>302</v>
      </c>
      <c r="S211" s="444"/>
      <c r="T211" s="444"/>
      <c r="U211" s="444"/>
      <c r="V211" s="122" t="s">
        <v>81</v>
      </c>
      <c r="W211" s="301" t="s">
        <v>140</v>
      </c>
      <c r="X211" s="301"/>
      <c r="Y211" s="122" t="s">
        <v>81</v>
      </c>
      <c r="Z211" s="301" t="s">
        <v>301</v>
      </c>
      <c r="AA211" s="301"/>
      <c r="AB211" s="71"/>
      <c r="AC211" s="657"/>
      <c r="AE211" s="31" t="str">
        <f>+N211</f>
        <v>□</v>
      </c>
      <c r="AH211" s="34" t="str">
        <f>IF(AE211&amp;AE212&amp;AE213="■□□","◎無し",IF(AE211&amp;AE212&amp;AE213="□■□","●適合",IF(AE211&amp;AE212&amp;AE213="□□■","◆未達",IF(AE211&amp;AE212&amp;AE213="□□□","■未答","▼矛盾"))))</f>
        <v>■未答</v>
      </c>
      <c r="AI211" s="46"/>
      <c r="AL211" s="28" t="s">
        <v>103</v>
      </c>
      <c r="AM211" s="35" t="s">
        <v>104</v>
      </c>
      <c r="AN211" s="35" t="s">
        <v>105</v>
      </c>
      <c r="AO211" s="35" t="s">
        <v>106</v>
      </c>
      <c r="AP211" s="35" t="s">
        <v>107</v>
      </c>
      <c r="AQ211" s="35" t="s">
        <v>87</v>
      </c>
    </row>
    <row r="212" spans="2:43" ht="20.100000000000001" customHeight="1" x14ac:dyDescent="0.15">
      <c r="B212" s="541"/>
      <c r="C212" s="542"/>
      <c r="D212" s="271"/>
      <c r="E212" s="665"/>
      <c r="F212" s="590" t="s">
        <v>47</v>
      </c>
      <c r="G212" s="590"/>
      <c r="H212" s="591"/>
      <c r="I212" s="147" t="s">
        <v>81</v>
      </c>
      <c r="J212" s="451" t="s">
        <v>303</v>
      </c>
      <c r="K212" s="451"/>
      <c r="L212" s="451"/>
      <c r="M212" s="451"/>
      <c r="N212" s="451"/>
      <c r="O212" s="451"/>
      <c r="P212" s="451"/>
      <c r="Q212" s="452"/>
      <c r="R212" s="453" t="s">
        <v>485</v>
      </c>
      <c r="S212" s="444"/>
      <c r="T212" s="444"/>
      <c r="U212" s="444"/>
      <c r="V212" s="122" t="s">
        <v>81</v>
      </c>
      <c r="W212" s="454" t="s">
        <v>216</v>
      </c>
      <c r="X212" s="454"/>
      <c r="Y212" s="122" t="s">
        <v>81</v>
      </c>
      <c r="Z212" s="455" t="s">
        <v>217</v>
      </c>
      <c r="AA212" s="444"/>
      <c r="AB212" s="289"/>
      <c r="AC212" s="657"/>
      <c r="AE212" s="1" t="str">
        <f>+I212</f>
        <v>□</v>
      </c>
      <c r="AH212" s="115" t="s">
        <v>141</v>
      </c>
      <c r="AJ212" s="32" t="str">
        <f>IF(V212&amp;Y212="■□","◎過分",IF(V212&amp;Y212="□■","●適合",IF(V212&amp;Y212="□□","■未答","▼矛盾")))</f>
        <v>■未答</v>
      </c>
      <c r="AL212" s="28"/>
      <c r="AM212" s="32" t="s">
        <v>63</v>
      </c>
      <c r="AN212" s="32" t="s">
        <v>64</v>
      </c>
      <c r="AO212" s="32" t="s">
        <v>65</v>
      </c>
      <c r="AP212" s="34" t="s">
        <v>88</v>
      </c>
      <c r="AQ212" s="34" t="s">
        <v>66</v>
      </c>
    </row>
    <row r="213" spans="2:43" ht="20.100000000000001" customHeight="1" x14ac:dyDescent="0.15">
      <c r="B213" s="541"/>
      <c r="C213" s="542"/>
      <c r="D213" s="271"/>
      <c r="E213" s="665"/>
      <c r="F213" s="593"/>
      <c r="G213" s="593"/>
      <c r="H213" s="594"/>
      <c r="I213" s="147" t="s">
        <v>81</v>
      </c>
      <c r="J213" s="451" t="s">
        <v>304</v>
      </c>
      <c r="K213" s="451"/>
      <c r="L213" s="451"/>
      <c r="M213" s="451"/>
      <c r="N213" s="451"/>
      <c r="O213" s="451"/>
      <c r="P213" s="451"/>
      <c r="Q213" s="452"/>
      <c r="R213" s="453" t="s">
        <v>218</v>
      </c>
      <c r="S213" s="444"/>
      <c r="T213" s="444"/>
      <c r="U213" s="444"/>
      <c r="V213" s="444"/>
      <c r="W213" s="444"/>
      <c r="X213" s="450"/>
      <c r="Y213" s="450"/>
      <c r="Z213" s="450"/>
      <c r="AA213" s="301" t="s">
        <v>110</v>
      </c>
      <c r="AB213" s="71"/>
      <c r="AC213" s="657"/>
      <c r="AE213" s="1" t="str">
        <f>+I213</f>
        <v>□</v>
      </c>
      <c r="AH213" s="115" t="s">
        <v>219</v>
      </c>
      <c r="AJ213" s="34" t="str">
        <f>IF(X213&gt;0,IF(X213&lt;700,"◆低すぎ",IF(X213&gt;900,"◆高すぎ","●適合")),"■未答")</f>
        <v>■未答</v>
      </c>
    </row>
    <row r="214" spans="2:43" ht="9.75" customHeight="1" x14ac:dyDescent="0.15">
      <c r="B214" s="541"/>
      <c r="C214" s="542"/>
      <c r="D214" s="271"/>
      <c r="E214" s="665"/>
      <c r="F214" s="593"/>
      <c r="G214" s="593"/>
      <c r="H214" s="594"/>
      <c r="I214" s="132"/>
      <c r="J214" s="338"/>
      <c r="K214" s="338"/>
      <c r="L214" s="338"/>
      <c r="M214" s="338"/>
      <c r="N214" s="338"/>
      <c r="O214" s="338"/>
      <c r="P214" s="338"/>
      <c r="Q214" s="341"/>
      <c r="R214" s="330"/>
      <c r="S214" s="331"/>
      <c r="T214" s="331"/>
      <c r="U214" s="331"/>
      <c r="V214" s="331"/>
      <c r="W214" s="331"/>
      <c r="X214" s="148"/>
      <c r="Y214" s="148"/>
      <c r="Z214" s="148"/>
      <c r="AA214" s="324"/>
      <c r="AB214" s="65"/>
      <c r="AC214" s="658"/>
    </row>
    <row r="215" spans="2:43" ht="17.100000000000001" customHeight="1" x14ac:dyDescent="0.15">
      <c r="B215" s="541" t="s">
        <v>281</v>
      </c>
      <c r="C215" s="543"/>
      <c r="D215" s="586" t="s">
        <v>48</v>
      </c>
      <c r="E215" s="590"/>
      <c r="F215" s="590"/>
      <c r="G215" s="590"/>
      <c r="H215" s="591"/>
      <c r="I215" s="76"/>
      <c r="J215" s="139"/>
      <c r="K215" s="139"/>
      <c r="L215" s="139"/>
      <c r="M215" s="139"/>
      <c r="N215" s="139"/>
      <c r="O215" s="139"/>
      <c r="P215" s="139"/>
      <c r="Q215" s="142"/>
      <c r="R215" s="316"/>
      <c r="S215" s="317"/>
      <c r="T215" s="317"/>
      <c r="U215" s="317"/>
      <c r="V215" s="317"/>
      <c r="W215" s="317"/>
      <c r="X215" s="144"/>
      <c r="Y215" s="144"/>
      <c r="Z215" s="144"/>
      <c r="AA215" s="67"/>
      <c r="AB215" s="58" t="s">
        <v>102</v>
      </c>
      <c r="AC215" s="662"/>
      <c r="AE215" s="31" t="str">
        <f>+N216</f>
        <v>□</v>
      </c>
      <c r="AH215" s="34" t="str">
        <f>IF(AE215&amp;AE216&amp;AE217="■□□","◎無し",IF(AE215&amp;AE216&amp;AE217="□■□","●適合",IF(AE215&amp;AE216&amp;AE217="□□■","◆未達",IF(AE215&amp;AE216&amp;AE217="□□□","■未答","▼矛盾"))))</f>
        <v>■未答</v>
      </c>
      <c r="AI215" s="46"/>
      <c r="AL215" s="28" t="s">
        <v>103</v>
      </c>
      <c r="AM215" s="35" t="s">
        <v>104</v>
      </c>
      <c r="AN215" s="35" t="s">
        <v>105</v>
      </c>
      <c r="AO215" s="35" t="s">
        <v>106</v>
      </c>
      <c r="AP215" s="35" t="s">
        <v>107</v>
      </c>
      <c r="AQ215" s="35" t="s">
        <v>87</v>
      </c>
    </row>
    <row r="216" spans="2:43" ht="17.100000000000001" customHeight="1" x14ac:dyDescent="0.15">
      <c r="B216" s="541"/>
      <c r="C216" s="543"/>
      <c r="D216" s="592"/>
      <c r="E216" s="593"/>
      <c r="F216" s="593"/>
      <c r="G216" s="593"/>
      <c r="H216" s="594"/>
      <c r="I216" s="149"/>
      <c r="J216" s="338"/>
      <c r="K216" s="338"/>
      <c r="L216" s="149"/>
      <c r="M216" s="338"/>
      <c r="N216" s="122" t="s">
        <v>81</v>
      </c>
      <c r="O216" s="451" t="s">
        <v>283</v>
      </c>
      <c r="P216" s="451"/>
      <c r="Q216" s="452"/>
      <c r="R216" s="453" t="s">
        <v>485</v>
      </c>
      <c r="S216" s="444"/>
      <c r="T216" s="444"/>
      <c r="U216" s="444"/>
      <c r="V216" s="122" t="s">
        <v>81</v>
      </c>
      <c r="W216" s="454" t="s">
        <v>216</v>
      </c>
      <c r="X216" s="454"/>
      <c r="Y216" s="122" t="s">
        <v>81</v>
      </c>
      <c r="Z216" s="455" t="s">
        <v>217</v>
      </c>
      <c r="AA216" s="444"/>
      <c r="AB216" s="289"/>
      <c r="AC216" s="657"/>
      <c r="AE216" s="1" t="str">
        <f>+I217</f>
        <v>□</v>
      </c>
      <c r="AH216" s="115" t="s">
        <v>141</v>
      </c>
      <c r="AJ216" s="32" t="str">
        <f>IF(V216&amp;Y216="■□","◎過分",IF(V216&amp;Y216="□■","●適合",IF(V216&amp;Y216="□□","■未答","▼矛盾")))</f>
        <v>■未答</v>
      </c>
      <c r="AL216" s="28"/>
      <c r="AM216" s="32" t="s">
        <v>63</v>
      </c>
      <c r="AN216" s="32" t="s">
        <v>64</v>
      </c>
      <c r="AO216" s="32" t="s">
        <v>65</v>
      </c>
      <c r="AP216" s="34" t="s">
        <v>88</v>
      </c>
      <c r="AQ216" s="34" t="s">
        <v>66</v>
      </c>
    </row>
    <row r="217" spans="2:43" ht="17.100000000000001" customHeight="1" x14ac:dyDescent="0.15">
      <c r="B217" s="541"/>
      <c r="C217" s="543"/>
      <c r="D217" s="592"/>
      <c r="E217" s="593"/>
      <c r="F217" s="593"/>
      <c r="G217" s="593"/>
      <c r="H217" s="594"/>
      <c r="I217" s="122" t="s">
        <v>68</v>
      </c>
      <c r="J217" s="451" t="s">
        <v>305</v>
      </c>
      <c r="K217" s="451"/>
      <c r="L217" s="451"/>
      <c r="M217" s="451"/>
      <c r="N217" s="451"/>
      <c r="O217" s="451"/>
      <c r="P217" s="451"/>
      <c r="Q217" s="452"/>
      <c r="R217" s="453" t="s">
        <v>306</v>
      </c>
      <c r="S217" s="444"/>
      <c r="T217" s="444"/>
      <c r="U217" s="444"/>
      <c r="V217" s="444"/>
      <c r="W217" s="444"/>
      <c r="X217" s="450"/>
      <c r="Y217" s="450"/>
      <c r="Z217" s="450"/>
      <c r="AA217" s="301" t="s">
        <v>110</v>
      </c>
      <c r="AB217" s="71"/>
      <c r="AC217" s="657"/>
      <c r="AE217" s="1" t="str">
        <f>+I218</f>
        <v>□</v>
      </c>
      <c r="AH217" s="115" t="s">
        <v>219</v>
      </c>
      <c r="AJ217" s="34" t="str">
        <f>IF(X217&gt;0,IF(X217&lt;700,"◆低すぎ",IF(X217&gt;900,"◆高すぎ","●適合")),"■未答")</f>
        <v>■未答</v>
      </c>
    </row>
    <row r="218" spans="2:43" ht="17.100000000000001" customHeight="1" x14ac:dyDescent="0.15">
      <c r="B218" s="541"/>
      <c r="C218" s="543"/>
      <c r="D218" s="592"/>
      <c r="E218" s="596"/>
      <c r="F218" s="596"/>
      <c r="G218" s="596"/>
      <c r="H218" s="597"/>
      <c r="I218" s="123" t="s">
        <v>68</v>
      </c>
      <c r="J218" s="548" t="s">
        <v>307</v>
      </c>
      <c r="K218" s="548"/>
      <c r="L218" s="548"/>
      <c r="M218" s="548"/>
      <c r="N218" s="548"/>
      <c r="O218" s="548"/>
      <c r="P218" s="548"/>
      <c r="Q218" s="612"/>
      <c r="R218" s="335"/>
      <c r="S218" s="324"/>
      <c r="T218" s="324"/>
      <c r="U218" s="324"/>
      <c r="V218" s="324"/>
      <c r="W218" s="324"/>
      <c r="X218" s="324"/>
      <c r="Y218" s="324"/>
      <c r="Z218" s="324"/>
      <c r="AA218" s="324"/>
      <c r="AB218" s="65"/>
      <c r="AC218" s="657"/>
    </row>
    <row r="219" spans="2:43" ht="12" customHeight="1" x14ac:dyDescent="0.15">
      <c r="B219" s="541"/>
      <c r="C219" s="543"/>
      <c r="D219" s="292"/>
      <c r="E219" s="592" t="s">
        <v>49</v>
      </c>
      <c r="F219" s="593"/>
      <c r="G219" s="593"/>
      <c r="H219" s="594"/>
      <c r="I219" s="77"/>
      <c r="J219" s="77"/>
      <c r="K219" s="77"/>
      <c r="L219" s="77"/>
      <c r="M219" s="77"/>
      <c r="N219" s="77"/>
      <c r="O219" s="77"/>
      <c r="P219" s="77"/>
      <c r="Q219" s="78"/>
      <c r="R219" s="734" t="s">
        <v>308</v>
      </c>
      <c r="S219" s="735"/>
      <c r="T219" s="735"/>
      <c r="U219" s="735"/>
      <c r="V219" s="735"/>
      <c r="W219" s="735"/>
      <c r="X219" s="735"/>
      <c r="Y219" s="735"/>
      <c r="Z219" s="735"/>
      <c r="AA219" s="735"/>
      <c r="AB219" s="736"/>
      <c r="AC219" s="657"/>
      <c r="AE219" s="31" t="str">
        <f>+I220</f>
        <v>□</v>
      </c>
      <c r="AH219" s="32" t="str">
        <f>IF(AE219&amp;AE220="■□","◎避け",IF(AE219&amp;AE220="□■","●無し",IF(AE219&amp;AE220="□□","■未答","▼矛盾")))</f>
        <v>■未答</v>
      </c>
      <c r="AI219" s="33"/>
      <c r="AL219" s="28" t="s">
        <v>83</v>
      </c>
      <c r="AM219" s="35" t="s">
        <v>84</v>
      </c>
      <c r="AN219" s="35" t="s">
        <v>85</v>
      </c>
      <c r="AO219" s="35" t="s">
        <v>86</v>
      </c>
      <c r="AP219" s="35" t="s">
        <v>87</v>
      </c>
    </row>
    <row r="220" spans="2:43" ht="12" customHeight="1" x14ac:dyDescent="0.15">
      <c r="B220" s="541"/>
      <c r="C220" s="543"/>
      <c r="D220" s="292"/>
      <c r="E220" s="592"/>
      <c r="F220" s="593"/>
      <c r="G220" s="593"/>
      <c r="H220" s="594"/>
      <c r="I220" s="122" t="s">
        <v>68</v>
      </c>
      <c r="J220" s="451" t="s">
        <v>309</v>
      </c>
      <c r="K220" s="451"/>
      <c r="L220" s="451"/>
      <c r="M220" s="451"/>
      <c r="N220" s="451"/>
      <c r="O220" s="451"/>
      <c r="P220" s="451"/>
      <c r="Q220" s="452"/>
      <c r="R220" s="737"/>
      <c r="S220" s="445"/>
      <c r="T220" s="445"/>
      <c r="U220" s="445"/>
      <c r="V220" s="445"/>
      <c r="W220" s="445"/>
      <c r="X220" s="445"/>
      <c r="Y220" s="445"/>
      <c r="Z220" s="445"/>
      <c r="AA220" s="445"/>
      <c r="AB220" s="738"/>
      <c r="AC220" s="657"/>
      <c r="AE220" s="1" t="str">
        <f>+I221</f>
        <v>□</v>
      </c>
      <c r="AM220" s="32" t="s">
        <v>310</v>
      </c>
      <c r="AN220" s="32" t="s">
        <v>311</v>
      </c>
      <c r="AO220" s="34" t="s">
        <v>88</v>
      </c>
      <c r="AP220" s="34" t="s">
        <v>66</v>
      </c>
    </row>
    <row r="221" spans="2:43" ht="12" customHeight="1" x14ac:dyDescent="0.15">
      <c r="B221" s="541"/>
      <c r="C221" s="543"/>
      <c r="D221" s="292"/>
      <c r="E221" s="592"/>
      <c r="F221" s="593"/>
      <c r="G221" s="593"/>
      <c r="H221" s="594"/>
      <c r="I221" s="122" t="s">
        <v>68</v>
      </c>
      <c r="J221" s="451" t="s">
        <v>312</v>
      </c>
      <c r="K221" s="451"/>
      <c r="L221" s="451"/>
      <c r="M221" s="451"/>
      <c r="N221" s="451"/>
      <c r="O221" s="451"/>
      <c r="P221" s="451"/>
      <c r="Q221" s="452"/>
      <c r="R221" s="737"/>
      <c r="S221" s="445"/>
      <c r="T221" s="445"/>
      <c r="U221" s="445"/>
      <c r="V221" s="445"/>
      <c r="W221" s="445"/>
      <c r="X221" s="445"/>
      <c r="Y221" s="445"/>
      <c r="Z221" s="445"/>
      <c r="AA221" s="445"/>
      <c r="AB221" s="738"/>
      <c r="AC221" s="657"/>
    </row>
    <row r="222" spans="2:43" ht="26.25" customHeight="1" x14ac:dyDescent="0.15">
      <c r="B222" s="541"/>
      <c r="C222" s="543"/>
      <c r="D222" s="292"/>
      <c r="E222" s="595"/>
      <c r="F222" s="596"/>
      <c r="G222" s="596"/>
      <c r="H222" s="597"/>
      <c r="I222" s="73"/>
      <c r="J222" s="73"/>
      <c r="K222" s="73"/>
      <c r="L222" s="73"/>
      <c r="M222" s="73"/>
      <c r="N222" s="73"/>
      <c r="O222" s="73"/>
      <c r="P222" s="73"/>
      <c r="Q222" s="74"/>
      <c r="R222" s="739"/>
      <c r="S222" s="740"/>
      <c r="T222" s="740"/>
      <c r="U222" s="740"/>
      <c r="V222" s="740"/>
      <c r="W222" s="740"/>
      <c r="X222" s="740"/>
      <c r="Y222" s="740"/>
      <c r="Z222" s="740"/>
      <c r="AA222" s="740"/>
      <c r="AB222" s="741"/>
      <c r="AC222" s="657"/>
    </row>
    <row r="223" spans="2:43" ht="12" customHeight="1" x14ac:dyDescent="0.15">
      <c r="B223" s="541"/>
      <c r="C223" s="543"/>
      <c r="D223" s="292"/>
      <c r="E223" s="586" t="s">
        <v>50</v>
      </c>
      <c r="F223" s="590"/>
      <c r="G223" s="590"/>
      <c r="H223" s="591"/>
      <c r="I223" s="77"/>
      <c r="J223" s="77"/>
      <c r="K223" s="77"/>
      <c r="L223" s="77"/>
      <c r="M223" s="77"/>
      <c r="N223" s="77"/>
      <c r="O223" s="77"/>
      <c r="P223" s="77"/>
      <c r="Q223" s="78"/>
      <c r="R223" s="734" t="s">
        <v>308</v>
      </c>
      <c r="S223" s="735"/>
      <c r="T223" s="735"/>
      <c r="U223" s="735"/>
      <c r="V223" s="735"/>
      <c r="W223" s="735"/>
      <c r="X223" s="735"/>
      <c r="Y223" s="735"/>
      <c r="Z223" s="735"/>
      <c r="AA223" s="735"/>
      <c r="AB223" s="736"/>
      <c r="AC223" s="657"/>
      <c r="AE223" s="31" t="str">
        <f>+I224</f>
        <v>□</v>
      </c>
      <c r="AH223" s="32" t="str">
        <f>IF(AE223&amp;AE224="■□","◎避け",IF(AE223&amp;AE224="□■","●無し",IF(AE223&amp;AE224="□□","■未答","▼矛盾")))</f>
        <v>■未答</v>
      </c>
      <c r="AI223" s="33"/>
      <c r="AL223" s="28" t="s">
        <v>83</v>
      </c>
      <c r="AM223" s="35" t="s">
        <v>84</v>
      </c>
      <c r="AN223" s="35" t="s">
        <v>85</v>
      </c>
      <c r="AO223" s="35" t="s">
        <v>86</v>
      </c>
      <c r="AP223" s="35" t="s">
        <v>87</v>
      </c>
    </row>
    <row r="224" spans="2:43" ht="12" customHeight="1" x14ac:dyDescent="0.15">
      <c r="B224" s="541"/>
      <c r="C224" s="543"/>
      <c r="D224" s="292"/>
      <c r="E224" s="592"/>
      <c r="F224" s="593"/>
      <c r="G224" s="593"/>
      <c r="H224" s="594"/>
      <c r="I224" s="122" t="s">
        <v>68</v>
      </c>
      <c r="J224" s="451" t="s">
        <v>309</v>
      </c>
      <c r="K224" s="451"/>
      <c r="L224" s="451"/>
      <c r="M224" s="451"/>
      <c r="N224" s="451"/>
      <c r="O224" s="451"/>
      <c r="P224" s="451"/>
      <c r="Q224" s="452"/>
      <c r="R224" s="737"/>
      <c r="S224" s="445"/>
      <c r="T224" s="445"/>
      <c r="U224" s="445"/>
      <c r="V224" s="445"/>
      <c r="W224" s="445"/>
      <c r="X224" s="445"/>
      <c r="Y224" s="445"/>
      <c r="Z224" s="445"/>
      <c r="AA224" s="445"/>
      <c r="AB224" s="738"/>
      <c r="AC224" s="657"/>
      <c r="AE224" s="1" t="str">
        <f>+I225</f>
        <v>□</v>
      </c>
      <c r="AM224" s="32" t="s">
        <v>310</v>
      </c>
      <c r="AN224" s="32" t="s">
        <v>311</v>
      </c>
      <c r="AO224" s="34" t="s">
        <v>88</v>
      </c>
      <c r="AP224" s="34" t="s">
        <v>66</v>
      </c>
    </row>
    <row r="225" spans="2:44" ht="12" customHeight="1" x14ac:dyDescent="0.15">
      <c r="B225" s="541"/>
      <c r="C225" s="543"/>
      <c r="D225" s="292"/>
      <c r="E225" s="592"/>
      <c r="F225" s="593"/>
      <c r="G225" s="593"/>
      <c r="H225" s="594"/>
      <c r="I225" s="122" t="s">
        <v>68</v>
      </c>
      <c r="J225" s="451" t="s">
        <v>312</v>
      </c>
      <c r="K225" s="451"/>
      <c r="L225" s="451"/>
      <c r="M225" s="451"/>
      <c r="N225" s="451"/>
      <c r="O225" s="451"/>
      <c r="P225" s="451"/>
      <c r="Q225" s="452"/>
      <c r="R225" s="737"/>
      <c r="S225" s="445"/>
      <c r="T225" s="445"/>
      <c r="U225" s="445"/>
      <c r="V225" s="445"/>
      <c r="W225" s="445"/>
      <c r="X225" s="445"/>
      <c r="Y225" s="445"/>
      <c r="Z225" s="445"/>
      <c r="AA225" s="445"/>
      <c r="AB225" s="738"/>
      <c r="AC225" s="657"/>
    </row>
    <row r="226" spans="2:44" ht="19.5" customHeight="1" x14ac:dyDescent="0.15">
      <c r="B226" s="541"/>
      <c r="C226" s="543"/>
      <c r="D226" s="329"/>
      <c r="E226" s="595"/>
      <c r="F226" s="596"/>
      <c r="G226" s="596"/>
      <c r="H226" s="597"/>
      <c r="I226" s="73"/>
      <c r="J226" s="73"/>
      <c r="K226" s="73"/>
      <c r="L226" s="73"/>
      <c r="M226" s="73"/>
      <c r="N226" s="73"/>
      <c r="O226" s="73"/>
      <c r="P226" s="73"/>
      <c r="Q226" s="74"/>
      <c r="R226" s="739"/>
      <c r="S226" s="740"/>
      <c r="T226" s="740"/>
      <c r="U226" s="740"/>
      <c r="V226" s="740"/>
      <c r="W226" s="740"/>
      <c r="X226" s="740"/>
      <c r="Y226" s="740"/>
      <c r="Z226" s="740"/>
      <c r="AA226" s="740"/>
      <c r="AB226" s="741"/>
      <c r="AC226" s="658"/>
    </row>
    <row r="227" spans="2:44" ht="17.25" customHeight="1" x14ac:dyDescent="0.15">
      <c r="B227" s="541"/>
      <c r="C227" s="543"/>
      <c r="D227" s="577" t="s">
        <v>51</v>
      </c>
      <c r="E227" s="684"/>
      <c r="F227" s="684"/>
      <c r="G227" s="684"/>
      <c r="H227" s="685"/>
      <c r="I227" s="76"/>
      <c r="J227" s="277"/>
      <c r="K227" s="277"/>
      <c r="L227" s="277"/>
      <c r="M227" s="277"/>
      <c r="N227" s="277"/>
      <c r="O227" s="277"/>
      <c r="P227" s="277"/>
      <c r="Q227" s="278"/>
      <c r="R227" s="103"/>
      <c r="S227" s="57"/>
      <c r="T227" s="57"/>
      <c r="U227" s="57"/>
      <c r="V227" s="57"/>
      <c r="W227" s="57"/>
      <c r="X227" s="57"/>
      <c r="Y227" s="57"/>
      <c r="Z227" s="57"/>
      <c r="AA227" s="57"/>
      <c r="AB227" s="58" t="s">
        <v>102</v>
      </c>
      <c r="AC227" s="742"/>
      <c r="AE227" s="31" t="str">
        <f>+I229</f>
        <v>□</v>
      </c>
      <c r="AH227" s="34" t="str">
        <f>IF(AE227&amp;AE228&amp;AE229="■□□","◎無し",IF(AE227&amp;AE228&amp;AE229="□■□","●適合",IF(AE227&amp;AE228&amp;AE229="□□■","◆未達",IF(AE227&amp;AE228&amp;AE229="□□□","■未答","▼矛盾"))))</f>
        <v>■未答</v>
      </c>
      <c r="AI227" s="46"/>
      <c r="AL227" s="28" t="s">
        <v>103</v>
      </c>
      <c r="AM227" s="35" t="s">
        <v>104</v>
      </c>
      <c r="AN227" s="35" t="s">
        <v>105</v>
      </c>
      <c r="AO227" s="35" t="s">
        <v>106</v>
      </c>
      <c r="AP227" s="35" t="s">
        <v>107</v>
      </c>
      <c r="AQ227" s="35" t="s">
        <v>87</v>
      </c>
    </row>
    <row r="228" spans="2:44" ht="18" customHeight="1" x14ac:dyDescent="0.15">
      <c r="B228" s="541"/>
      <c r="C228" s="543"/>
      <c r="D228" s="577"/>
      <c r="E228" s="578"/>
      <c r="F228" s="578"/>
      <c r="G228" s="578"/>
      <c r="H228" s="579"/>
      <c r="I228" s="69"/>
      <c r="J228" s="274"/>
      <c r="K228" s="274"/>
      <c r="L228" s="274"/>
      <c r="M228" s="274"/>
      <c r="N228" s="274"/>
      <c r="O228" s="274"/>
      <c r="P228" s="274"/>
      <c r="Q228" s="275"/>
      <c r="R228" s="30" t="s">
        <v>81</v>
      </c>
      <c r="S228" s="611" t="s">
        <v>313</v>
      </c>
      <c r="T228" s="611"/>
      <c r="U228" s="611"/>
      <c r="V228" s="611"/>
      <c r="W228" s="611"/>
      <c r="X228" s="611"/>
      <c r="Y228" s="611"/>
      <c r="Z228" s="611"/>
      <c r="AA228" s="611"/>
      <c r="AB228" s="630"/>
      <c r="AC228" s="742"/>
      <c r="AE228" s="1" t="str">
        <f>+I231</f>
        <v>□</v>
      </c>
      <c r="AL228" s="28"/>
      <c r="AM228" s="32" t="s">
        <v>63</v>
      </c>
      <c r="AN228" s="32" t="s">
        <v>64</v>
      </c>
      <c r="AO228" s="32" t="s">
        <v>65</v>
      </c>
      <c r="AP228" s="34" t="s">
        <v>88</v>
      </c>
      <c r="AQ228" s="34" t="s">
        <v>66</v>
      </c>
    </row>
    <row r="229" spans="2:44" ht="18" customHeight="1" x14ac:dyDescent="0.15">
      <c r="B229" s="541"/>
      <c r="C229" s="543"/>
      <c r="D229" s="577"/>
      <c r="E229" s="578"/>
      <c r="F229" s="578"/>
      <c r="G229" s="578"/>
      <c r="H229" s="579"/>
      <c r="I229" s="48" t="s">
        <v>68</v>
      </c>
      <c r="J229" s="283" t="s">
        <v>314</v>
      </c>
      <c r="K229" s="283"/>
      <c r="L229" s="283"/>
      <c r="M229" s="283"/>
      <c r="N229" s="283"/>
      <c r="O229" s="283"/>
      <c r="P229" s="283"/>
      <c r="Q229" s="284"/>
      <c r="R229" s="30" t="s">
        <v>81</v>
      </c>
      <c r="S229" s="444" t="s">
        <v>315</v>
      </c>
      <c r="T229" s="444"/>
      <c r="U229" s="444"/>
      <c r="V229" s="444"/>
      <c r="W229" s="444"/>
      <c r="X229" s="444"/>
      <c r="Y229" s="444"/>
      <c r="Z229" s="444"/>
      <c r="AA229" s="444"/>
      <c r="AB229" s="455"/>
      <c r="AC229" s="742"/>
      <c r="AE229" s="1" t="str">
        <f>+I232</f>
        <v>□</v>
      </c>
    </row>
    <row r="230" spans="2:44" ht="17.25" customHeight="1" x14ac:dyDescent="0.15">
      <c r="B230" s="541"/>
      <c r="C230" s="543"/>
      <c r="D230" s="577"/>
      <c r="E230" s="578"/>
      <c r="F230" s="578"/>
      <c r="G230" s="578"/>
      <c r="H230" s="579"/>
      <c r="I230" s="69"/>
      <c r="J230" s="283"/>
      <c r="K230" s="283"/>
      <c r="L230" s="283"/>
      <c r="M230" s="283"/>
      <c r="N230" s="283"/>
      <c r="O230" s="283"/>
      <c r="P230" s="283"/>
      <c r="Q230" s="284"/>
      <c r="R230" s="37"/>
      <c r="S230" s="444"/>
      <c r="T230" s="444"/>
      <c r="U230" s="444"/>
      <c r="V230" s="444"/>
      <c r="W230" s="444"/>
      <c r="X230" s="444"/>
      <c r="Y230" s="444"/>
      <c r="Z230" s="444"/>
      <c r="AA230" s="444"/>
      <c r="AB230" s="455"/>
      <c r="AC230" s="742"/>
    </row>
    <row r="231" spans="2:44" ht="23.1" customHeight="1" x14ac:dyDescent="0.15">
      <c r="B231" s="541"/>
      <c r="C231" s="543"/>
      <c r="D231" s="292"/>
      <c r="E231" s="583" t="s">
        <v>52</v>
      </c>
      <c r="F231" s="674"/>
      <c r="G231" s="674"/>
      <c r="H231" s="731"/>
      <c r="I231" s="48" t="s">
        <v>81</v>
      </c>
      <c r="J231" s="283" t="s">
        <v>160</v>
      </c>
      <c r="K231" s="283"/>
      <c r="L231" s="283"/>
      <c r="M231" s="283"/>
      <c r="N231" s="283"/>
      <c r="O231" s="283"/>
      <c r="P231" s="283"/>
      <c r="Q231" s="284"/>
      <c r="R231" s="453" t="s">
        <v>234</v>
      </c>
      <c r="S231" s="444"/>
      <c r="T231" s="444"/>
      <c r="U231" s="444"/>
      <c r="V231" s="444"/>
      <c r="W231" s="444"/>
      <c r="X231" s="444"/>
      <c r="Y231" s="450"/>
      <c r="Z231" s="450"/>
      <c r="AA231" s="301" t="s">
        <v>110</v>
      </c>
      <c r="AB231" s="71"/>
      <c r="AC231" s="742"/>
      <c r="AH231" s="82" t="s">
        <v>235</v>
      </c>
      <c r="AJ231" s="34" t="str">
        <f>IF(Y231&gt;0,IF(Y231&lt;650,"腰1100",IF(Y231&gt;=1100,"基準なし","床1100")),"■未答")</f>
        <v>■未答</v>
      </c>
    </row>
    <row r="232" spans="2:44" ht="23.1" customHeight="1" x14ac:dyDescent="0.15">
      <c r="B232" s="541"/>
      <c r="C232" s="543"/>
      <c r="D232" s="292"/>
      <c r="E232" s="583"/>
      <c r="F232" s="674"/>
      <c r="G232" s="674"/>
      <c r="H232" s="731"/>
      <c r="I232" s="48" t="s">
        <v>81</v>
      </c>
      <c r="J232" s="283" t="s">
        <v>237</v>
      </c>
      <c r="K232" s="283"/>
      <c r="L232" s="283"/>
      <c r="M232" s="283"/>
      <c r="N232" s="283"/>
      <c r="O232" s="283"/>
      <c r="P232" s="283"/>
      <c r="Q232" s="284"/>
      <c r="R232" s="453" t="s">
        <v>238</v>
      </c>
      <c r="S232" s="444"/>
      <c r="T232" s="444"/>
      <c r="U232" s="444"/>
      <c r="V232" s="444"/>
      <c r="W232" s="444"/>
      <c r="X232" s="444"/>
      <c r="Y232" s="450"/>
      <c r="Z232" s="450"/>
      <c r="AA232" s="301" t="s">
        <v>110</v>
      </c>
      <c r="AB232" s="71"/>
      <c r="AC232" s="742"/>
      <c r="AH232" s="82" t="s">
        <v>239</v>
      </c>
      <c r="AJ232" s="34" t="str">
        <f>IF(Y232&gt;0,IF(Y231&lt;650,IF(Y232&lt;1100,"◆未達","●適合"),IF(Y231&gt;=1100,"基準なし","◎不問")),"■未答")</f>
        <v>■未答</v>
      </c>
    </row>
    <row r="233" spans="2:44" ht="23.1" customHeight="1" x14ac:dyDescent="0.15">
      <c r="B233" s="541"/>
      <c r="C233" s="543"/>
      <c r="D233" s="292"/>
      <c r="E233" s="583"/>
      <c r="F233" s="674"/>
      <c r="G233" s="674"/>
      <c r="H233" s="731"/>
      <c r="I233" s="283"/>
      <c r="J233" s="283"/>
      <c r="K233" s="283"/>
      <c r="L233" s="283"/>
      <c r="M233" s="283"/>
      <c r="N233" s="283"/>
      <c r="O233" s="283"/>
      <c r="P233" s="283"/>
      <c r="Q233" s="284"/>
      <c r="R233" s="328" t="s">
        <v>240</v>
      </c>
      <c r="S233" s="301"/>
      <c r="T233" s="301"/>
      <c r="U233" s="301"/>
      <c r="V233" s="301"/>
      <c r="W233" s="301"/>
      <c r="X233" s="301"/>
      <c r="Y233" s="450"/>
      <c r="Z233" s="450"/>
      <c r="AA233" s="301" t="s">
        <v>110</v>
      </c>
      <c r="AB233" s="71"/>
      <c r="AC233" s="742"/>
      <c r="AH233" s="82" t="s">
        <v>241</v>
      </c>
      <c r="AJ233" s="34" t="str">
        <f>IF(Y231&gt;0,IF(Y231&gt;=300,IF(Y231&lt;650,"◎不問",IF(Y231&lt;1100,IF(Y233&lt;1100,"◆未達","●適合"),"基準なし")),IF(Y233&lt;1100,"◆未達","●適合")),"■未答")</f>
        <v>■未答</v>
      </c>
    </row>
    <row r="234" spans="2:44" ht="18.95" customHeight="1" x14ac:dyDescent="0.15">
      <c r="B234" s="541"/>
      <c r="C234" s="543"/>
      <c r="D234" s="292"/>
      <c r="E234" s="583" t="s">
        <v>316</v>
      </c>
      <c r="F234" s="674"/>
      <c r="G234" s="674"/>
      <c r="H234" s="731"/>
      <c r="I234" s="69"/>
      <c r="J234" s="280"/>
      <c r="K234" s="280"/>
      <c r="L234" s="283"/>
      <c r="M234" s="283"/>
      <c r="N234" s="283"/>
      <c r="O234" s="283"/>
      <c r="P234" s="283"/>
      <c r="Q234" s="284"/>
      <c r="R234" s="305"/>
      <c r="S234" s="306"/>
      <c r="T234" s="306"/>
      <c r="U234" s="306"/>
      <c r="V234" s="306"/>
      <c r="W234" s="306"/>
      <c r="X234" s="306"/>
      <c r="Y234" s="306"/>
      <c r="Z234" s="306"/>
      <c r="AA234" s="306"/>
      <c r="AB234" s="306"/>
      <c r="AC234" s="742"/>
      <c r="AH234" s="82" t="s">
        <v>243</v>
      </c>
      <c r="AJ234" s="34" t="str">
        <f>IF(Y231&gt;0,IF(Y233&gt;0,IF(Y231+Y232-Y233=0,"●相互OK","▼矛盾"),"■まだ片方"),"■未答")</f>
        <v>■未答</v>
      </c>
    </row>
    <row r="235" spans="2:44" ht="18.95" customHeight="1" x14ac:dyDescent="0.15">
      <c r="B235" s="541"/>
      <c r="C235" s="543"/>
      <c r="D235" s="292"/>
      <c r="E235" s="583"/>
      <c r="F235" s="674"/>
      <c r="G235" s="674"/>
      <c r="H235" s="731"/>
      <c r="I235" s="69"/>
      <c r="J235" s="280"/>
      <c r="K235" s="280"/>
      <c r="L235" s="283"/>
      <c r="M235" s="283"/>
      <c r="N235" s="283"/>
      <c r="O235" s="283"/>
      <c r="P235" s="283"/>
      <c r="Q235" s="284"/>
      <c r="R235" s="610" t="s">
        <v>260</v>
      </c>
      <c r="S235" s="611"/>
      <c r="T235" s="611"/>
      <c r="U235" s="611"/>
      <c r="V235" s="611"/>
      <c r="W235" s="611"/>
      <c r="X235" s="611"/>
      <c r="Y235" s="450"/>
      <c r="Z235" s="450"/>
      <c r="AA235" s="306" t="s">
        <v>110</v>
      </c>
      <c r="AB235" s="306"/>
      <c r="AC235" s="742"/>
      <c r="AH235" s="82" t="s">
        <v>261</v>
      </c>
      <c r="AJ235" s="34" t="str">
        <f>IF(Y235&gt;0,IF(Y235&gt;110,"◆未達","●適合"),"■未答")</f>
        <v>■未答</v>
      </c>
    </row>
    <row r="236" spans="2:44" ht="18.95" customHeight="1" thickBot="1" x14ac:dyDescent="0.2">
      <c r="B236" s="552"/>
      <c r="C236" s="554"/>
      <c r="D236" s="304"/>
      <c r="E236" s="632"/>
      <c r="F236" s="743"/>
      <c r="G236" s="743"/>
      <c r="H236" s="744"/>
      <c r="I236" s="110"/>
      <c r="J236" s="150"/>
      <c r="K236" s="150"/>
      <c r="L236" s="105"/>
      <c r="M236" s="105"/>
      <c r="N236" s="105"/>
      <c r="O236" s="105"/>
      <c r="P236" s="105"/>
      <c r="Q236" s="106"/>
      <c r="R236" s="108"/>
      <c r="S236" s="108"/>
      <c r="T236" s="108"/>
      <c r="U236" s="108"/>
      <c r="V236" s="108"/>
      <c r="W236" s="108"/>
      <c r="X236" s="108"/>
      <c r="Y236" s="108"/>
      <c r="Z236" s="108"/>
      <c r="AA236" s="108"/>
      <c r="AB236" s="108"/>
      <c r="AC236" s="742"/>
    </row>
    <row r="237" spans="2:44" ht="17.100000000000001" customHeight="1" x14ac:dyDescent="0.15">
      <c r="B237" s="854" t="s">
        <v>317</v>
      </c>
      <c r="C237" s="855"/>
      <c r="D237" s="634" t="s">
        <v>53</v>
      </c>
      <c r="E237" s="635"/>
      <c r="F237" s="635"/>
      <c r="G237" s="635"/>
      <c r="H237" s="636"/>
      <c r="I237" s="43" t="s">
        <v>68</v>
      </c>
      <c r="J237" s="23" t="s">
        <v>318</v>
      </c>
      <c r="K237" s="118"/>
      <c r="L237" s="118"/>
      <c r="M237" s="118"/>
      <c r="N237" s="118"/>
      <c r="O237" s="118"/>
      <c r="P237" s="118"/>
      <c r="Q237" s="119"/>
      <c r="R237" s="120"/>
      <c r="S237" s="121"/>
      <c r="T237" s="121"/>
      <c r="U237" s="121"/>
      <c r="V237" s="121"/>
      <c r="W237" s="121"/>
      <c r="X237" s="121"/>
      <c r="Y237" s="121"/>
      <c r="Z237" s="121"/>
      <c r="AA237" s="121"/>
      <c r="AB237" s="121"/>
      <c r="AC237" s="656"/>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91</v>
      </c>
      <c r="AM237" s="40" t="s">
        <v>93</v>
      </c>
      <c r="AN237" s="40" t="s">
        <v>92</v>
      </c>
      <c r="AO237" s="40" t="s">
        <v>94</v>
      </c>
      <c r="AP237" s="40" t="s">
        <v>95</v>
      </c>
      <c r="AQ237" s="40" t="s">
        <v>96</v>
      </c>
      <c r="AR237" s="40" t="s">
        <v>87</v>
      </c>
    </row>
    <row r="238" spans="2:44" ht="17.100000000000001" customHeight="1" x14ac:dyDescent="0.15">
      <c r="B238" s="856"/>
      <c r="C238" s="857"/>
      <c r="D238" s="595"/>
      <c r="E238" s="596"/>
      <c r="F238" s="596"/>
      <c r="G238" s="596"/>
      <c r="H238" s="597"/>
      <c r="I238" s="123" t="s">
        <v>68</v>
      </c>
      <c r="J238" s="548" t="s">
        <v>319</v>
      </c>
      <c r="K238" s="548"/>
      <c r="L238" s="123" t="s">
        <v>81</v>
      </c>
      <c r="M238" s="548" t="s">
        <v>320</v>
      </c>
      <c r="N238" s="548"/>
      <c r="O238" s="123" t="s">
        <v>68</v>
      </c>
      <c r="P238" s="548" t="s">
        <v>270</v>
      </c>
      <c r="Q238" s="612"/>
      <c r="R238" s="328"/>
      <c r="S238" s="301"/>
      <c r="T238" s="301"/>
      <c r="U238" s="301"/>
      <c r="V238" s="301"/>
      <c r="W238" s="301"/>
      <c r="X238" s="301"/>
      <c r="Y238" s="301"/>
      <c r="Z238" s="301"/>
      <c r="AA238" s="301"/>
      <c r="AB238" s="301"/>
      <c r="AC238" s="658"/>
      <c r="AE238" s="1" t="str">
        <f>+I238</f>
        <v>□</v>
      </c>
      <c r="AL238" s="28"/>
      <c r="AM238" s="32" t="s">
        <v>63</v>
      </c>
      <c r="AN238" s="32" t="s">
        <v>64</v>
      </c>
      <c r="AO238" s="32" t="s">
        <v>321</v>
      </c>
      <c r="AP238" s="32" t="s">
        <v>65</v>
      </c>
      <c r="AQ238" s="34" t="s">
        <v>88</v>
      </c>
      <c r="AR238" s="34" t="s">
        <v>66</v>
      </c>
    </row>
    <row r="239" spans="2:44" ht="21.95" customHeight="1" x14ac:dyDescent="0.15">
      <c r="B239" s="856"/>
      <c r="C239" s="857"/>
      <c r="D239" s="586" t="s">
        <v>322</v>
      </c>
      <c r="E239" s="590"/>
      <c r="F239" s="590"/>
      <c r="G239" s="590"/>
      <c r="H239" s="591"/>
      <c r="I239" s="138"/>
      <c r="J239" s="139"/>
      <c r="K239" s="139"/>
      <c r="L239" s="138"/>
      <c r="M239" s="139"/>
      <c r="N239" s="140" t="s">
        <v>81</v>
      </c>
      <c r="O239" s="493" t="s">
        <v>283</v>
      </c>
      <c r="P239" s="493"/>
      <c r="Q239" s="675"/>
      <c r="R239" s="141" t="s">
        <v>81</v>
      </c>
      <c r="S239" s="745" t="s">
        <v>323</v>
      </c>
      <c r="T239" s="745"/>
      <c r="U239" s="745"/>
      <c r="V239" s="745"/>
      <c r="W239" s="745"/>
      <c r="X239" s="745"/>
      <c r="Y239" s="745"/>
      <c r="Z239" s="745"/>
      <c r="AA239" s="745"/>
      <c r="AB239" s="746"/>
      <c r="AC239" s="662"/>
      <c r="AE239" s="1" t="str">
        <f>+L238</f>
        <v>□</v>
      </c>
    </row>
    <row r="240" spans="2:44" ht="21.95" customHeight="1" x14ac:dyDescent="0.15">
      <c r="B240" s="856"/>
      <c r="C240" s="857"/>
      <c r="D240" s="592"/>
      <c r="E240" s="593"/>
      <c r="F240" s="593"/>
      <c r="G240" s="593"/>
      <c r="H240" s="594"/>
      <c r="I240" s="39" t="s">
        <v>68</v>
      </c>
      <c r="J240" s="451" t="s">
        <v>553</v>
      </c>
      <c r="K240" s="451"/>
      <c r="L240" s="149"/>
      <c r="M240" s="644"/>
      <c r="N240" s="644"/>
      <c r="O240" s="644"/>
      <c r="P240" s="280"/>
      <c r="Q240" s="70"/>
      <c r="R240" s="30" t="s">
        <v>81</v>
      </c>
      <c r="S240" s="444" t="s">
        <v>324</v>
      </c>
      <c r="T240" s="444"/>
      <c r="U240" s="444"/>
      <c r="V240" s="444"/>
      <c r="W240" s="444"/>
      <c r="X240" s="444"/>
      <c r="Y240" s="444"/>
      <c r="Z240" s="444"/>
      <c r="AA240" s="444"/>
      <c r="AB240" s="455"/>
      <c r="AC240" s="657"/>
      <c r="AE240" s="1" t="str">
        <f>+O238</f>
        <v>□</v>
      </c>
    </row>
    <row r="241" spans="2:43" ht="21.95" customHeight="1" x14ac:dyDescent="0.15">
      <c r="B241" s="856"/>
      <c r="C241" s="857"/>
      <c r="D241" s="271"/>
      <c r="E241" s="272"/>
      <c r="F241" s="272"/>
      <c r="G241" s="272"/>
      <c r="H241" s="273"/>
      <c r="I241" s="123" t="s">
        <v>81</v>
      </c>
      <c r="J241" s="548" t="s">
        <v>270</v>
      </c>
      <c r="K241" s="548"/>
      <c r="L241" s="548"/>
      <c r="M241" s="274"/>
      <c r="N241" s="274"/>
      <c r="O241" s="274"/>
      <c r="P241" s="280"/>
      <c r="Q241" s="280"/>
      <c r="R241" s="158"/>
      <c r="S241" s="321"/>
      <c r="T241" s="321"/>
      <c r="U241" s="321"/>
      <c r="V241" s="321"/>
      <c r="W241" s="321"/>
      <c r="X241" s="321"/>
      <c r="Y241" s="321"/>
      <c r="Z241" s="321"/>
      <c r="AA241" s="321"/>
      <c r="AB241" s="322"/>
      <c r="AC241" s="314"/>
    </row>
    <row r="242" spans="2:43" ht="17.100000000000001" customHeight="1" x14ac:dyDescent="0.15">
      <c r="B242" s="856"/>
      <c r="C242" s="857"/>
      <c r="D242" s="271"/>
      <c r="E242" s="586" t="s">
        <v>46</v>
      </c>
      <c r="F242" s="590"/>
      <c r="G242" s="590"/>
      <c r="H242" s="591"/>
      <c r="I242" s="76"/>
      <c r="J242" s="139"/>
      <c r="K242" s="139"/>
      <c r="L242" s="139"/>
      <c r="M242" s="139"/>
      <c r="N242" s="140" t="s">
        <v>81</v>
      </c>
      <c r="O242" s="493" t="s">
        <v>283</v>
      </c>
      <c r="P242" s="493"/>
      <c r="Q242" s="493"/>
      <c r="R242" s="610" t="s">
        <v>175</v>
      </c>
      <c r="S242" s="611"/>
      <c r="T242" s="611"/>
      <c r="U242" s="611"/>
      <c r="V242" s="450"/>
      <c r="W242" s="450"/>
      <c r="X242" s="306" t="s">
        <v>110</v>
      </c>
      <c r="Y242" s="306"/>
      <c r="Z242" s="306"/>
      <c r="AA242" s="306"/>
      <c r="AB242" s="59"/>
      <c r="AC242" s="657"/>
      <c r="AE242" s="31" t="str">
        <f>+N239</f>
        <v>□</v>
      </c>
      <c r="AH242" s="34" t="str">
        <f>IF(AE242&amp;AE243&amp;AE244="■□□","◎無し",IF(AE242&amp;AE243&amp;AE244="□■□","●適合",IF(AE242&amp;AE243&amp;AE244="□□■","◆未達",IF(AE242&amp;AE243&amp;AE244="□□□","■未答","▼矛盾"))))</f>
        <v>■未答</v>
      </c>
      <c r="AI242" s="46"/>
      <c r="AL242" s="28" t="s">
        <v>103</v>
      </c>
      <c r="AM242" s="35" t="s">
        <v>104</v>
      </c>
      <c r="AN242" s="35" t="s">
        <v>105</v>
      </c>
      <c r="AO242" s="35" t="s">
        <v>106</v>
      </c>
      <c r="AP242" s="35" t="s">
        <v>107</v>
      </c>
      <c r="AQ242" s="35" t="s">
        <v>87</v>
      </c>
    </row>
    <row r="243" spans="2:43" ht="17.100000000000001" customHeight="1" x14ac:dyDescent="0.15">
      <c r="B243" s="856"/>
      <c r="C243" s="857"/>
      <c r="D243" s="271"/>
      <c r="E243" s="592"/>
      <c r="F243" s="593"/>
      <c r="G243" s="593"/>
      <c r="H243" s="594"/>
      <c r="I243" s="48" t="s">
        <v>81</v>
      </c>
      <c r="J243" s="451" t="s">
        <v>297</v>
      </c>
      <c r="K243" s="451"/>
      <c r="L243" s="451"/>
      <c r="M243" s="451"/>
      <c r="N243" s="451"/>
      <c r="O243" s="451"/>
      <c r="P243" s="451"/>
      <c r="Q243" s="452"/>
      <c r="R243" s="610" t="s">
        <v>179</v>
      </c>
      <c r="S243" s="611"/>
      <c r="T243" s="611"/>
      <c r="U243" s="611"/>
      <c r="V243" s="450"/>
      <c r="W243" s="450"/>
      <c r="X243" s="306" t="s">
        <v>110</v>
      </c>
      <c r="Y243" s="301"/>
      <c r="Z243" s="301"/>
      <c r="AA243" s="306"/>
      <c r="AB243" s="59"/>
      <c r="AC243" s="657"/>
      <c r="AE243" s="1" t="str">
        <f>+I240</f>
        <v>□</v>
      </c>
      <c r="AH243" s="115" t="s">
        <v>180</v>
      </c>
      <c r="AJ243" s="34" t="str">
        <f>IF(V243&gt;0,IF(V243&lt;240,"◆240未満","●適合"),"■未答")</f>
        <v>■未答</v>
      </c>
      <c r="AL243" s="28"/>
      <c r="AM243" s="32" t="s">
        <v>63</v>
      </c>
      <c r="AN243" s="32" t="s">
        <v>64</v>
      </c>
      <c r="AO243" s="32" t="s">
        <v>65</v>
      </c>
      <c r="AP243" s="34" t="s">
        <v>88</v>
      </c>
      <c r="AQ243" s="34" t="s">
        <v>66</v>
      </c>
    </row>
    <row r="244" spans="2:43" ht="17.100000000000001" customHeight="1" x14ac:dyDescent="0.15">
      <c r="B244" s="856"/>
      <c r="C244" s="857"/>
      <c r="D244" s="271"/>
      <c r="E244" s="595"/>
      <c r="F244" s="596"/>
      <c r="G244" s="596"/>
      <c r="H244" s="597"/>
      <c r="I244" s="48" t="s">
        <v>81</v>
      </c>
      <c r="J244" s="451" t="s">
        <v>298</v>
      </c>
      <c r="K244" s="451"/>
      <c r="L244" s="451"/>
      <c r="M244" s="451"/>
      <c r="N244" s="451"/>
      <c r="O244" s="451"/>
      <c r="P244" s="451"/>
      <c r="Q244" s="452"/>
      <c r="R244" s="305"/>
      <c r="S244" s="646" t="s">
        <v>182</v>
      </c>
      <c r="T244" s="646"/>
      <c r="U244" s="646"/>
      <c r="V244" s="646"/>
      <c r="W244" s="646"/>
      <c r="X244" s="646"/>
      <c r="Y244" s="456">
        <f>+V242*2+V243</f>
        <v>0</v>
      </c>
      <c r="Z244" s="456"/>
      <c r="AA244" s="306" t="s">
        <v>110</v>
      </c>
      <c r="AB244" s="59"/>
      <c r="AC244" s="657"/>
      <c r="AE244" s="1" t="str">
        <f>+I241</f>
        <v>□</v>
      </c>
      <c r="AH244" s="115" t="s">
        <v>183</v>
      </c>
      <c r="AJ244" s="34" t="str">
        <f>IF(Y244&gt;0,IF(AND(Y244&gt;=550,Y244&lt;=650),"●適合","◆未達"),"■未答")</f>
        <v>■未答</v>
      </c>
    </row>
    <row r="245" spans="2:43" ht="32.1" customHeight="1" x14ac:dyDescent="0.15">
      <c r="B245" s="856"/>
      <c r="C245" s="857"/>
      <c r="D245" s="271"/>
      <c r="E245" s="583" t="s">
        <v>3</v>
      </c>
      <c r="F245" s="674"/>
      <c r="G245" s="674"/>
      <c r="H245" s="731"/>
      <c r="I245" s="62"/>
      <c r="J245" s="62"/>
      <c r="K245" s="62"/>
      <c r="L245" s="62"/>
      <c r="M245" s="62"/>
      <c r="N245" s="62"/>
      <c r="O245" s="62"/>
      <c r="P245" s="62"/>
      <c r="Q245" s="63"/>
      <c r="R245" s="610" t="s">
        <v>184</v>
      </c>
      <c r="S245" s="611"/>
      <c r="T245" s="611"/>
      <c r="U245" s="611"/>
      <c r="V245" s="450"/>
      <c r="W245" s="450"/>
      <c r="X245" s="306" t="s">
        <v>110</v>
      </c>
      <c r="Y245" s="301"/>
      <c r="Z245" s="301"/>
      <c r="AA245" s="306"/>
      <c r="AB245" s="59"/>
      <c r="AC245" s="658"/>
      <c r="AE245" s="31" t="str">
        <f>+N242</f>
        <v>□</v>
      </c>
      <c r="AH245" s="82" t="s">
        <v>185</v>
      </c>
      <c r="AJ245" s="34" t="str">
        <f>IF(V245&gt;0,IF(V245&gt;30,"◆30超過","●適合"),"■未答")</f>
        <v>■未答</v>
      </c>
      <c r="AL245" s="28" t="s">
        <v>103</v>
      </c>
      <c r="AM245" s="35" t="s">
        <v>104</v>
      </c>
      <c r="AN245" s="35" t="s">
        <v>105</v>
      </c>
      <c r="AO245" s="35" t="s">
        <v>106</v>
      </c>
      <c r="AP245" s="35" t="s">
        <v>107</v>
      </c>
      <c r="AQ245" s="35" t="s">
        <v>87</v>
      </c>
    </row>
    <row r="246" spans="2:43" ht="24" customHeight="1" x14ac:dyDescent="0.15">
      <c r="B246" s="856"/>
      <c r="C246" s="857"/>
      <c r="D246" s="271"/>
      <c r="E246" s="586" t="s">
        <v>299</v>
      </c>
      <c r="F246" s="590"/>
      <c r="G246" s="590"/>
      <c r="H246" s="591"/>
      <c r="I246" s="125"/>
      <c r="J246" s="77"/>
      <c r="K246" s="77"/>
      <c r="L246" s="77"/>
      <c r="M246" s="77"/>
      <c r="N246" s="140" t="s">
        <v>81</v>
      </c>
      <c r="O246" s="493" t="s">
        <v>283</v>
      </c>
      <c r="P246" s="493"/>
      <c r="Q246" s="493"/>
      <c r="R246" s="726" t="s">
        <v>300</v>
      </c>
      <c r="S246" s="727"/>
      <c r="T246" s="727"/>
      <c r="U246" s="727"/>
      <c r="V246" s="140" t="s">
        <v>81</v>
      </c>
      <c r="W246" s="57" t="s">
        <v>140</v>
      </c>
      <c r="X246" s="57"/>
      <c r="Y246" s="140" t="s">
        <v>81</v>
      </c>
      <c r="Z246" s="57" t="s">
        <v>301</v>
      </c>
      <c r="AA246" s="57"/>
      <c r="AB246" s="151"/>
      <c r="AC246" s="662"/>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88</v>
      </c>
      <c r="AQ246" s="34" t="s">
        <v>66</v>
      </c>
    </row>
    <row r="247" spans="2:43" ht="24" customHeight="1" x14ac:dyDescent="0.15">
      <c r="B247" s="856"/>
      <c r="C247" s="857"/>
      <c r="D247" s="271"/>
      <c r="E247" s="595"/>
      <c r="F247" s="596"/>
      <c r="G247" s="596"/>
      <c r="H247" s="597"/>
      <c r="I247" s="147" t="s">
        <v>81</v>
      </c>
      <c r="J247" s="451" t="s">
        <v>303</v>
      </c>
      <c r="K247" s="451"/>
      <c r="L247" s="451"/>
      <c r="M247" s="451"/>
      <c r="N247" s="451"/>
      <c r="O247" s="451"/>
      <c r="P247" s="451"/>
      <c r="Q247" s="452"/>
      <c r="R247" s="453" t="s">
        <v>302</v>
      </c>
      <c r="S247" s="444"/>
      <c r="T247" s="444"/>
      <c r="U247" s="444"/>
      <c r="V247" s="122" t="s">
        <v>81</v>
      </c>
      <c r="W247" s="301" t="s">
        <v>140</v>
      </c>
      <c r="X247" s="301"/>
      <c r="Y247" s="122" t="s">
        <v>81</v>
      </c>
      <c r="Z247" s="301" t="s">
        <v>301</v>
      </c>
      <c r="AA247" s="301"/>
      <c r="AB247" s="71"/>
      <c r="AC247" s="657"/>
      <c r="AE247" s="1" t="str">
        <f>+I244</f>
        <v>□</v>
      </c>
    </row>
    <row r="248" spans="2:43" ht="24" customHeight="1" x14ac:dyDescent="0.15">
      <c r="B248" s="856"/>
      <c r="C248" s="857"/>
      <c r="D248" s="271"/>
      <c r="E248" s="586" t="s">
        <v>47</v>
      </c>
      <c r="F248" s="590"/>
      <c r="G248" s="590"/>
      <c r="H248" s="591"/>
      <c r="I248" s="132"/>
      <c r="J248" s="274"/>
      <c r="K248" s="274"/>
      <c r="L248" s="274"/>
      <c r="M248" s="274"/>
      <c r="N248" s="274"/>
      <c r="O248" s="274"/>
      <c r="P248" s="274"/>
      <c r="Q248" s="275"/>
      <c r="R248" s="305"/>
      <c r="S248" s="306"/>
      <c r="T248" s="306"/>
      <c r="U248" s="306"/>
      <c r="V248" s="306"/>
      <c r="W248" s="306"/>
      <c r="X248" s="306"/>
      <c r="Y248" s="306"/>
      <c r="Z248" s="306"/>
      <c r="AA248" s="306"/>
      <c r="AB248" s="59"/>
      <c r="AC248" s="657"/>
    </row>
    <row r="249" spans="2:43" ht="24" customHeight="1" x14ac:dyDescent="0.15">
      <c r="B249" s="856"/>
      <c r="C249" s="857"/>
      <c r="D249" s="292"/>
      <c r="E249" s="592"/>
      <c r="F249" s="593"/>
      <c r="G249" s="593"/>
      <c r="H249" s="594"/>
      <c r="I249" s="147" t="s">
        <v>81</v>
      </c>
      <c r="J249" s="451" t="s">
        <v>304</v>
      </c>
      <c r="K249" s="451"/>
      <c r="L249" s="451"/>
      <c r="M249" s="451"/>
      <c r="N249" s="451"/>
      <c r="O249" s="451"/>
      <c r="P249" s="451"/>
      <c r="Q249" s="452"/>
      <c r="R249" s="453" t="s">
        <v>485</v>
      </c>
      <c r="S249" s="444"/>
      <c r="T249" s="444"/>
      <c r="U249" s="444"/>
      <c r="V249" s="122" t="s">
        <v>81</v>
      </c>
      <c r="W249" s="454" t="s">
        <v>216</v>
      </c>
      <c r="X249" s="454"/>
      <c r="Y249" s="122" t="s">
        <v>81</v>
      </c>
      <c r="Z249" s="455" t="s">
        <v>217</v>
      </c>
      <c r="AA249" s="444"/>
      <c r="AB249" s="289"/>
      <c r="AC249" s="657"/>
      <c r="AE249" s="31" t="str">
        <f>+N246</f>
        <v>□</v>
      </c>
      <c r="AH249" s="34" t="str">
        <f>IF(AE249&amp;AE250&amp;AE251="■□□","◎無し",IF(AE249&amp;AE250&amp;AE251="□■□","●適合",IF(AE249&amp;AE250&amp;AE251="□□■","◆未達",IF(AE249&amp;AE250&amp;AE251="□□□","■未答","▼矛盾"))))</f>
        <v>■未答</v>
      </c>
      <c r="AI249" s="46"/>
      <c r="AL249" s="28" t="s">
        <v>103</v>
      </c>
      <c r="AM249" s="35" t="s">
        <v>104</v>
      </c>
      <c r="AN249" s="35" t="s">
        <v>105</v>
      </c>
      <c r="AO249" s="35" t="s">
        <v>106</v>
      </c>
      <c r="AP249" s="35" t="s">
        <v>107</v>
      </c>
      <c r="AQ249" s="35" t="s">
        <v>87</v>
      </c>
    </row>
    <row r="250" spans="2:43" ht="24" customHeight="1" x14ac:dyDescent="0.15">
      <c r="B250" s="856"/>
      <c r="C250" s="857"/>
      <c r="D250" s="292"/>
      <c r="E250" s="595"/>
      <c r="F250" s="596"/>
      <c r="G250" s="596"/>
      <c r="H250" s="597"/>
      <c r="I250" s="152"/>
      <c r="J250" s="548"/>
      <c r="K250" s="548"/>
      <c r="L250" s="548"/>
      <c r="M250" s="548"/>
      <c r="N250" s="548"/>
      <c r="O250" s="548"/>
      <c r="P250" s="548"/>
      <c r="Q250" s="612"/>
      <c r="R250" s="756" t="s">
        <v>218</v>
      </c>
      <c r="S250" s="757"/>
      <c r="T250" s="757"/>
      <c r="U250" s="757"/>
      <c r="V250" s="757"/>
      <c r="W250" s="757"/>
      <c r="X250" s="638"/>
      <c r="Y250" s="638"/>
      <c r="Z250" s="638"/>
      <c r="AA250" s="324" t="s">
        <v>110</v>
      </c>
      <c r="AB250" s="65"/>
      <c r="AC250" s="658"/>
      <c r="AE250" s="1" t="str">
        <f>+I247</f>
        <v>□</v>
      </c>
      <c r="AL250" s="28"/>
      <c r="AM250" s="32" t="s">
        <v>63</v>
      </c>
      <c r="AN250" s="32" t="s">
        <v>64</v>
      </c>
      <c r="AO250" s="32" t="s">
        <v>65</v>
      </c>
      <c r="AP250" s="34" t="s">
        <v>88</v>
      </c>
      <c r="AQ250" s="34" t="s">
        <v>66</v>
      </c>
    </row>
    <row r="251" spans="2:43" ht="20.100000000000001" customHeight="1" x14ac:dyDescent="0.15">
      <c r="B251" s="856"/>
      <c r="C251" s="857"/>
      <c r="D251" s="683" t="s">
        <v>54</v>
      </c>
      <c r="E251" s="684"/>
      <c r="F251" s="684"/>
      <c r="G251" s="684"/>
      <c r="H251" s="685"/>
      <c r="I251" s="76"/>
      <c r="J251" s="277"/>
      <c r="K251" s="277"/>
      <c r="L251" s="277"/>
      <c r="M251" s="277"/>
      <c r="N251" s="277"/>
      <c r="O251" s="277"/>
      <c r="P251" s="277"/>
      <c r="Q251" s="278"/>
      <c r="R251" s="103"/>
      <c r="S251" s="57"/>
      <c r="T251" s="57"/>
      <c r="U251" s="57"/>
      <c r="V251" s="57"/>
      <c r="W251" s="57"/>
      <c r="X251" s="57"/>
      <c r="Y251" s="57"/>
      <c r="Z251" s="57"/>
      <c r="AA251" s="57"/>
      <c r="AB251" s="57"/>
      <c r="AC251" s="608"/>
      <c r="AE251" s="1" t="str">
        <f>+I249</f>
        <v>□</v>
      </c>
    </row>
    <row r="252" spans="2:43" ht="20.100000000000001" customHeight="1" x14ac:dyDescent="0.15">
      <c r="B252" s="856"/>
      <c r="C252" s="857"/>
      <c r="D252" s="577"/>
      <c r="E252" s="578"/>
      <c r="F252" s="578"/>
      <c r="G252" s="578"/>
      <c r="H252" s="579"/>
      <c r="I252" s="69"/>
      <c r="J252" s="274"/>
      <c r="K252" s="274"/>
      <c r="L252" s="274"/>
      <c r="M252" s="274"/>
      <c r="N252" s="274"/>
      <c r="O252" s="274"/>
      <c r="P252" s="274"/>
      <c r="Q252" s="275"/>
      <c r="R252" s="30" t="s">
        <v>81</v>
      </c>
      <c r="S252" s="611" t="s">
        <v>325</v>
      </c>
      <c r="T252" s="611"/>
      <c r="U252" s="611"/>
      <c r="V252" s="611"/>
      <c r="W252" s="611"/>
      <c r="X252" s="611"/>
      <c r="Y252" s="611"/>
      <c r="Z252" s="611"/>
      <c r="AA252" s="611"/>
      <c r="AB252" s="630"/>
      <c r="AC252" s="604"/>
      <c r="AE252" s="31" t="str">
        <f>+I253</f>
        <v>□</v>
      </c>
      <c r="AH252" s="34" t="str">
        <f>IF(AE252&amp;AE253&amp;AE254="■□□","◎無し",IF(AE252&amp;AE253&amp;AE254="□■□","●適合",IF(AE252&amp;AE253&amp;AE254="□□■","◆未達",IF(AE252&amp;AE253&amp;AE254="□□□","■未答","▼矛盾"))))</f>
        <v>■未答</v>
      </c>
      <c r="AI252" s="46"/>
      <c r="AL252" s="28" t="s">
        <v>103</v>
      </c>
      <c r="AM252" s="35" t="s">
        <v>104</v>
      </c>
      <c r="AN252" s="35" t="s">
        <v>105</v>
      </c>
      <c r="AO252" s="35" t="s">
        <v>106</v>
      </c>
      <c r="AP252" s="35" t="s">
        <v>107</v>
      </c>
      <c r="AQ252" s="35" t="s">
        <v>87</v>
      </c>
    </row>
    <row r="253" spans="2:43" ht="20.100000000000001" customHeight="1" x14ac:dyDescent="0.15">
      <c r="B253" s="856"/>
      <c r="C253" s="857"/>
      <c r="D253" s="577"/>
      <c r="E253" s="578"/>
      <c r="F253" s="578"/>
      <c r="G253" s="578"/>
      <c r="H253" s="579"/>
      <c r="I253" s="48" t="s">
        <v>68</v>
      </c>
      <c r="J253" s="283" t="s">
        <v>314</v>
      </c>
      <c r="K253" s="283"/>
      <c r="L253" s="283"/>
      <c r="M253" s="351"/>
      <c r="N253" s="283"/>
      <c r="O253" s="283"/>
      <c r="P253" s="283"/>
      <c r="Q253" s="284"/>
      <c r="R253" s="30" t="s">
        <v>81</v>
      </c>
      <c r="S253" s="444" t="s">
        <v>231</v>
      </c>
      <c r="T253" s="444"/>
      <c r="U253" s="444"/>
      <c r="V253" s="444"/>
      <c r="W253" s="444"/>
      <c r="X253" s="444"/>
      <c r="Y253" s="444"/>
      <c r="Z253" s="444"/>
      <c r="AA253" s="444"/>
      <c r="AB253" s="455"/>
      <c r="AC253" s="604"/>
      <c r="AE253" s="1" t="str">
        <f>+I255</f>
        <v>□</v>
      </c>
      <c r="AL253" s="28"/>
      <c r="AM253" s="32" t="s">
        <v>63</v>
      </c>
      <c r="AN253" s="32" t="s">
        <v>64</v>
      </c>
      <c r="AO253" s="32" t="s">
        <v>65</v>
      </c>
      <c r="AP253" s="34" t="s">
        <v>88</v>
      </c>
      <c r="AQ253" s="34" t="s">
        <v>66</v>
      </c>
    </row>
    <row r="254" spans="2:43" ht="20.100000000000001" customHeight="1" x14ac:dyDescent="0.15">
      <c r="B254" s="856"/>
      <c r="C254" s="857"/>
      <c r="D254" s="577"/>
      <c r="E254" s="578"/>
      <c r="F254" s="578"/>
      <c r="G254" s="578"/>
      <c r="H254" s="579"/>
      <c r="I254" s="69"/>
      <c r="J254" s="283"/>
      <c r="K254" s="283"/>
      <c r="L254" s="283"/>
      <c r="M254" s="283"/>
      <c r="N254" s="283"/>
      <c r="O254" s="283"/>
      <c r="P254" s="283"/>
      <c r="Q254" s="284"/>
      <c r="R254" s="37"/>
      <c r="S254" s="444"/>
      <c r="T254" s="444"/>
      <c r="U254" s="444"/>
      <c r="V254" s="444"/>
      <c r="W254" s="444"/>
      <c r="X254" s="444"/>
      <c r="Y254" s="444"/>
      <c r="Z254" s="444"/>
      <c r="AA254" s="444"/>
      <c r="AB254" s="455"/>
      <c r="AC254" s="604"/>
      <c r="AE254" s="1" t="str">
        <f>+I256</f>
        <v>□</v>
      </c>
    </row>
    <row r="255" spans="2:43" ht="26.1" customHeight="1" x14ac:dyDescent="0.15">
      <c r="B255" s="856"/>
      <c r="C255" s="857"/>
      <c r="D255" s="292"/>
      <c r="E255" s="583" t="s">
        <v>55</v>
      </c>
      <c r="F255" s="674"/>
      <c r="G255" s="674"/>
      <c r="H255" s="731"/>
      <c r="I255" s="48" t="s">
        <v>81</v>
      </c>
      <c r="J255" s="283" t="s">
        <v>160</v>
      </c>
      <c r="K255" s="283"/>
      <c r="L255" s="283"/>
      <c r="M255" s="283"/>
      <c r="N255" s="283"/>
      <c r="O255" s="283"/>
      <c r="P255" s="283"/>
      <c r="Q255" s="284"/>
      <c r="R255" s="453" t="s">
        <v>234</v>
      </c>
      <c r="S255" s="444"/>
      <c r="T255" s="444"/>
      <c r="U255" s="444"/>
      <c r="V255" s="444"/>
      <c r="W255" s="444"/>
      <c r="X255" s="444"/>
      <c r="Y255" s="450"/>
      <c r="Z255" s="450"/>
      <c r="AA255" s="301" t="s">
        <v>110</v>
      </c>
      <c r="AB255" s="71"/>
      <c r="AC255" s="604"/>
      <c r="AH255" s="82" t="s">
        <v>235</v>
      </c>
      <c r="AJ255" s="34" t="str">
        <f>IF(Y255&gt;0,IF(Y255&lt;650,"腰1100",IF(Y255&gt;=1100,"基準なし","床1100")),"■未答")</f>
        <v>■未答</v>
      </c>
    </row>
    <row r="256" spans="2:43" ht="26.1" customHeight="1" x14ac:dyDescent="0.15">
      <c r="B256" s="856"/>
      <c r="C256" s="857"/>
      <c r="D256" s="292"/>
      <c r="E256" s="583"/>
      <c r="F256" s="674"/>
      <c r="G256" s="674"/>
      <c r="H256" s="731"/>
      <c r="I256" s="48" t="s">
        <v>81</v>
      </c>
      <c r="J256" s="283" t="s">
        <v>237</v>
      </c>
      <c r="K256" s="283"/>
      <c r="L256" s="283"/>
      <c r="M256" s="283"/>
      <c r="N256" s="283"/>
      <c r="O256" s="283"/>
      <c r="P256" s="283"/>
      <c r="Q256" s="284"/>
      <c r="R256" s="453" t="s">
        <v>238</v>
      </c>
      <c r="S256" s="444"/>
      <c r="T256" s="444"/>
      <c r="U256" s="444"/>
      <c r="V256" s="444"/>
      <c r="W256" s="444"/>
      <c r="X256" s="444"/>
      <c r="Y256" s="450"/>
      <c r="Z256" s="450"/>
      <c r="AA256" s="301" t="s">
        <v>110</v>
      </c>
      <c r="AB256" s="71"/>
      <c r="AC256" s="604"/>
      <c r="AH256" s="82" t="s">
        <v>239</v>
      </c>
      <c r="AJ256" s="34" t="str">
        <f>IF(Y256&gt;0,IF(Y255&lt;650,IF(Y256&lt;1100,"◆未達","●適合"),IF(Y255&gt;=1100,"基準なし","◎不問")),"■未答")</f>
        <v>■未答</v>
      </c>
    </row>
    <row r="257" spans="2:43" ht="26.1" customHeight="1" x14ac:dyDescent="0.15">
      <c r="B257" s="856"/>
      <c r="C257" s="857"/>
      <c r="D257" s="292"/>
      <c r="E257" s="583"/>
      <c r="F257" s="674"/>
      <c r="G257" s="674"/>
      <c r="H257" s="731"/>
      <c r="I257" s="283"/>
      <c r="J257" s="283"/>
      <c r="K257" s="283"/>
      <c r="L257" s="283"/>
      <c r="M257" s="283"/>
      <c r="N257" s="283"/>
      <c r="O257" s="283"/>
      <c r="P257" s="283"/>
      <c r="Q257" s="284"/>
      <c r="R257" s="328" t="s">
        <v>326</v>
      </c>
      <c r="S257" s="301"/>
      <c r="T257" s="301"/>
      <c r="U257" s="301"/>
      <c r="V257" s="301"/>
      <c r="W257" s="301"/>
      <c r="X257" s="301"/>
      <c r="Y257" s="450"/>
      <c r="Z257" s="450"/>
      <c r="AA257" s="301" t="s">
        <v>110</v>
      </c>
      <c r="AB257" s="71"/>
      <c r="AC257" s="604"/>
      <c r="AH257" s="82" t="s">
        <v>327</v>
      </c>
      <c r="AJ257" s="34" t="str">
        <f>IF(Y255&gt;0,IF(Y255&gt;=300,IF(Y255&lt;650,"◎不問",IF(Y255&lt;1100,IF(Y257&lt;1100,"◆未達","●適合"),"基準なし")),IF(Y257&lt;1100,"◆未達","●適合")),"■未答")</f>
        <v>■未答</v>
      </c>
    </row>
    <row r="258" spans="2:43" ht="26.1" customHeight="1" x14ac:dyDescent="0.15">
      <c r="B258" s="856"/>
      <c r="C258" s="857"/>
      <c r="D258" s="292"/>
      <c r="E258" s="583" t="s">
        <v>56</v>
      </c>
      <c r="F258" s="674"/>
      <c r="G258" s="674"/>
      <c r="H258" s="731"/>
      <c r="I258" s="69"/>
      <c r="J258" s="280"/>
      <c r="K258" s="280"/>
      <c r="L258" s="283"/>
      <c r="M258" s="283"/>
      <c r="N258" s="283"/>
      <c r="O258" s="283"/>
      <c r="P258" s="283"/>
      <c r="Q258" s="284"/>
      <c r="R258" s="305"/>
      <c r="S258" s="306"/>
      <c r="T258" s="306"/>
      <c r="U258" s="306"/>
      <c r="V258" s="306"/>
      <c r="W258" s="306"/>
      <c r="X258" s="306"/>
      <c r="Y258" s="306"/>
      <c r="Z258" s="306"/>
      <c r="AA258" s="306"/>
      <c r="AB258" s="306"/>
      <c r="AC258" s="604"/>
    </row>
    <row r="259" spans="2:43" ht="26.1" customHeight="1" x14ac:dyDescent="0.15">
      <c r="B259" s="856"/>
      <c r="C259" s="857"/>
      <c r="D259" s="292"/>
      <c r="E259" s="583"/>
      <c r="F259" s="674"/>
      <c r="G259" s="674"/>
      <c r="H259" s="731"/>
      <c r="I259" s="69"/>
      <c r="J259" s="280"/>
      <c r="K259" s="280"/>
      <c r="L259" s="283"/>
      <c r="M259" s="283"/>
      <c r="N259" s="283"/>
      <c r="O259" s="283"/>
      <c r="P259" s="283"/>
      <c r="Q259" s="284"/>
      <c r="R259" s="610" t="s">
        <v>260</v>
      </c>
      <c r="S259" s="611"/>
      <c r="T259" s="611"/>
      <c r="U259" s="611"/>
      <c r="V259" s="611"/>
      <c r="W259" s="611"/>
      <c r="X259" s="611"/>
      <c r="Y259" s="450"/>
      <c r="Z259" s="450"/>
      <c r="AA259" s="306" t="s">
        <v>110</v>
      </c>
      <c r="AB259" s="306"/>
      <c r="AC259" s="604"/>
      <c r="AH259" s="82" t="s">
        <v>261</v>
      </c>
      <c r="AJ259" s="34" t="str">
        <f>IF(Y259&gt;0,IF(Y259&gt;110,"◆未達","●適合"),"■未答")</f>
        <v>■未答</v>
      </c>
    </row>
    <row r="260" spans="2:43" ht="26.1" customHeight="1" x14ac:dyDescent="0.15">
      <c r="B260" s="856"/>
      <c r="C260" s="857"/>
      <c r="D260" s="329"/>
      <c r="E260" s="583"/>
      <c r="F260" s="674"/>
      <c r="G260" s="674"/>
      <c r="H260" s="731"/>
      <c r="I260" s="72"/>
      <c r="J260" s="73"/>
      <c r="K260" s="73"/>
      <c r="L260" s="62"/>
      <c r="M260" s="62"/>
      <c r="N260" s="62"/>
      <c r="O260" s="62"/>
      <c r="P260" s="62"/>
      <c r="Q260" s="63"/>
      <c r="R260" s="50"/>
      <c r="S260" s="50"/>
      <c r="T260" s="50"/>
      <c r="U260" s="50"/>
      <c r="V260" s="50"/>
      <c r="W260" s="50"/>
      <c r="X260" s="50"/>
      <c r="Y260" s="50"/>
      <c r="Z260" s="50"/>
      <c r="AA260" s="50"/>
      <c r="AB260" s="50"/>
      <c r="AC260" s="609"/>
    </row>
    <row r="261" spans="2:43" ht="17.25" customHeight="1" x14ac:dyDescent="0.15">
      <c r="B261" s="856"/>
      <c r="C261" s="857"/>
      <c r="D261" s="699" t="s">
        <v>522</v>
      </c>
      <c r="E261" s="700"/>
      <c r="F261" s="700"/>
      <c r="G261" s="700"/>
      <c r="H261" s="701"/>
      <c r="I261" s="69"/>
      <c r="J261" s="280"/>
      <c r="K261" s="280"/>
      <c r="L261" s="280"/>
      <c r="M261" s="348"/>
      <c r="N261" s="140" t="s">
        <v>68</v>
      </c>
      <c r="O261" s="838" t="s">
        <v>283</v>
      </c>
      <c r="P261" s="838"/>
      <c r="Q261" s="838"/>
      <c r="R261" s="37"/>
      <c r="S261" s="288"/>
      <c r="T261" s="288"/>
      <c r="U261" s="288"/>
      <c r="V261" s="288"/>
      <c r="W261" s="288"/>
      <c r="X261" s="288"/>
      <c r="Y261" s="288"/>
      <c r="Z261" s="288"/>
      <c r="AA261" s="288"/>
      <c r="AB261" s="58" t="s">
        <v>102</v>
      </c>
      <c r="AC261" s="308"/>
      <c r="AE261" s="31" t="str">
        <f>+N261</f>
        <v>□</v>
      </c>
      <c r="AF261" s="1">
        <f>IF(AE262="■",1,IF(AE263="■",1,0))</f>
        <v>0</v>
      </c>
      <c r="AH261" s="34" t="str">
        <f>IF(AE261&amp;AE262&amp;AE263="■□□","◎無し",IF(AE261&amp;AE262&amp;AE263="□■□","●適合",IF(AE261&amp;AE262&amp;AE263="□□■","◆未達",IF(AE261&amp;AE262&amp;AE263="□□□","■未答","▼矛盾"))))</f>
        <v>■未答</v>
      </c>
      <c r="AL261" s="283" t="s">
        <v>103</v>
      </c>
      <c r="AM261" s="35" t="s">
        <v>104</v>
      </c>
      <c r="AN261" s="35" t="s">
        <v>105</v>
      </c>
      <c r="AO261" s="35" t="s">
        <v>106</v>
      </c>
      <c r="AP261" s="35" t="s">
        <v>107</v>
      </c>
      <c r="AQ261" s="35" t="s">
        <v>87</v>
      </c>
    </row>
    <row r="262" spans="2:43" ht="17.25" customHeight="1" x14ac:dyDescent="0.15">
      <c r="B262" s="856"/>
      <c r="C262" s="857"/>
      <c r="D262" s="699"/>
      <c r="E262" s="700"/>
      <c r="F262" s="700"/>
      <c r="G262" s="700"/>
      <c r="H262" s="701"/>
      <c r="I262" s="48" t="s">
        <v>68</v>
      </c>
      <c r="J262" s="644" t="s">
        <v>164</v>
      </c>
      <c r="K262" s="644"/>
      <c r="L262" s="644"/>
      <c r="M262" s="644"/>
      <c r="N262" s="644"/>
      <c r="O262" s="644"/>
      <c r="P262" s="644"/>
      <c r="Q262" s="645"/>
      <c r="R262" s="37"/>
      <c r="S262" s="288"/>
      <c r="T262" s="288"/>
      <c r="U262" s="288"/>
      <c r="V262" s="288"/>
      <c r="W262" s="288"/>
      <c r="X262" s="288"/>
      <c r="Y262" s="288"/>
      <c r="Z262" s="288"/>
      <c r="AA262" s="288"/>
      <c r="AB262" s="437"/>
      <c r="AC262" s="308"/>
      <c r="AE262" s="1" t="str">
        <f>+I262</f>
        <v>□</v>
      </c>
      <c r="AL262" s="283"/>
      <c r="AM262" s="32" t="s">
        <v>63</v>
      </c>
      <c r="AN262" s="32" t="s">
        <v>64</v>
      </c>
      <c r="AO262" s="32" t="s">
        <v>65</v>
      </c>
      <c r="AP262" s="34" t="s">
        <v>88</v>
      </c>
      <c r="AQ262" s="34" t="s">
        <v>66</v>
      </c>
    </row>
    <row r="263" spans="2:43" ht="17.25" customHeight="1" thickBot="1" x14ac:dyDescent="0.2">
      <c r="B263" s="856"/>
      <c r="C263" s="857"/>
      <c r="D263" s="699"/>
      <c r="E263" s="700"/>
      <c r="F263" s="700"/>
      <c r="G263" s="700"/>
      <c r="H263" s="701"/>
      <c r="I263" s="48" t="s">
        <v>68</v>
      </c>
      <c r="J263" s="644" t="s">
        <v>563</v>
      </c>
      <c r="K263" s="644"/>
      <c r="L263" s="644"/>
      <c r="M263" s="644"/>
      <c r="N263" s="644"/>
      <c r="O263" s="644"/>
      <c r="P263" s="644"/>
      <c r="Q263" s="645"/>
      <c r="R263" s="453" t="s">
        <v>523</v>
      </c>
      <c r="S263" s="444"/>
      <c r="T263" s="444"/>
      <c r="U263" s="444"/>
      <c r="V263" s="444"/>
      <c r="W263" s="444"/>
      <c r="X263" s="450"/>
      <c r="Y263" s="450"/>
      <c r="Z263" s="450"/>
      <c r="AA263" s="306" t="s">
        <v>110</v>
      </c>
      <c r="AB263" s="306"/>
      <c r="AC263" s="308"/>
      <c r="AE263" s="1" t="str">
        <f>+I263</f>
        <v>□</v>
      </c>
      <c r="AF263" s="1">
        <f>+X263</f>
        <v>0</v>
      </c>
      <c r="AJ263" s="32" t="str">
        <f>IF(AF261=1,IF(AF263=0,"■未答",IF(AF263&lt;900,"◆未達","●範囲内")),"■未答")</f>
        <v>■未答</v>
      </c>
    </row>
    <row r="264" spans="2:43" ht="18" customHeight="1" x14ac:dyDescent="0.15">
      <c r="B264" s="764" t="s">
        <v>328</v>
      </c>
      <c r="C264" s="748"/>
      <c r="D264" s="747" t="s">
        <v>329</v>
      </c>
      <c r="E264" s="748"/>
      <c r="F264" s="748"/>
      <c r="G264" s="748"/>
      <c r="H264" s="749"/>
      <c r="I264" s="109" t="s">
        <v>68</v>
      </c>
      <c r="J264" s="503" t="s">
        <v>330</v>
      </c>
      <c r="K264" s="503"/>
      <c r="L264" s="503"/>
      <c r="M264" s="503"/>
      <c r="N264" s="503"/>
      <c r="O264" s="503"/>
      <c r="P264" s="503"/>
      <c r="Q264" s="718"/>
      <c r="R264" s="153" t="s">
        <v>331</v>
      </c>
      <c r="S264" s="154"/>
      <c r="T264" s="154"/>
      <c r="U264" s="154"/>
      <c r="V264" s="154"/>
      <c r="W264" s="154"/>
      <c r="X264" s="154"/>
      <c r="Y264" s="154"/>
      <c r="Z264" s="154"/>
      <c r="AA264" s="154"/>
      <c r="AB264" s="155"/>
      <c r="AC264" s="309"/>
      <c r="AE264" s="31" t="str">
        <f>+I264</f>
        <v>□</v>
      </c>
      <c r="AF264" s="9"/>
      <c r="AG264" s="9"/>
      <c r="AH264" s="34" t="str">
        <f>IF(AE264&amp;AE266&amp;AE267="■□□","◎無し",IF(AE264&amp;AE266&amp;AE267="□■□","●適合",IF(AE264&amp;AE266&amp;AE267="□□■","◆未達",IF(AE264&amp;AE266&amp;AE267="□□□","■未答","▼矛盾"))))</f>
        <v>■未答</v>
      </c>
      <c r="AI264" s="46"/>
      <c r="AJ264" s="6"/>
      <c r="AK264" s="6"/>
      <c r="AL264" s="28" t="s">
        <v>103</v>
      </c>
      <c r="AM264" s="35" t="s">
        <v>104</v>
      </c>
      <c r="AN264" s="35" t="s">
        <v>105</v>
      </c>
      <c r="AO264" s="35" t="s">
        <v>106</v>
      </c>
      <c r="AP264" s="35" t="s">
        <v>107</v>
      </c>
      <c r="AQ264" s="35" t="s">
        <v>87</v>
      </c>
    </row>
    <row r="265" spans="2:43" ht="18" customHeight="1" x14ac:dyDescent="0.15">
      <c r="B265" s="541"/>
      <c r="C265" s="542"/>
      <c r="D265" s="524"/>
      <c r="E265" s="542"/>
      <c r="F265" s="542"/>
      <c r="G265" s="542"/>
      <c r="H265" s="668"/>
      <c r="I265" s="752" t="s">
        <v>332</v>
      </c>
      <c r="J265" s="753"/>
      <c r="K265" s="753"/>
      <c r="L265" s="753"/>
      <c r="M265" s="753"/>
      <c r="N265" s="283"/>
      <c r="O265" s="283"/>
      <c r="P265" s="283"/>
      <c r="Q265" s="284"/>
      <c r="R265" s="37"/>
      <c r="S265" s="288"/>
      <c r="T265" s="288"/>
      <c r="U265" s="288"/>
      <c r="V265" s="288"/>
      <c r="W265" s="288"/>
      <c r="X265" s="288"/>
      <c r="Y265" s="288"/>
      <c r="Z265" s="288"/>
      <c r="AA265" s="288"/>
      <c r="AB265" s="289"/>
      <c r="AC265" s="308"/>
      <c r="AE265" s="9"/>
      <c r="AF265" s="9"/>
      <c r="AG265" s="9"/>
      <c r="AH265" s="46"/>
      <c r="AI265" s="46"/>
      <c r="AJ265" s="6"/>
      <c r="AK265" s="6"/>
      <c r="AL265" s="28"/>
      <c r="AM265" s="32" t="s">
        <v>63</v>
      </c>
      <c r="AN265" s="32" t="s">
        <v>64</v>
      </c>
      <c r="AO265" s="32" t="s">
        <v>65</v>
      </c>
      <c r="AP265" s="34" t="s">
        <v>88</v>
      </c>
      <c r="AQ265" s="34" t="s">
        <v>66</v>
      </c>
    </row>
    <row r="266" spans="2:43" ht="18" customHeight="1" x14ac:dyDescent="0.15">
      <c r="B266" s="541"/>
      <c r="C266" s="542"/>
      <c r="D266" s="524"/>
      <c r="E266" s="542"/>
      <c r="F266" s="542"/>
      <c r="G266" s="542"/>
      <c r="H266" s="668"/>
      <c r="I266" s="69"/>
      <c r="J266" s="48" t="s">
        <v>68</v>
      </c>
      <c r="K266" s="754" t="s">
        <v>333</v>
      </c>
      <c r="L266" s="754"/>
      <c r="M266" s="754"/>
      <c r="N266" s="754"/>
      <c r="O266" s="754"/>
      <c r="P266" s="754"/>
      <c r="Q266" s="755"/>
      <c r="R266" s="37"/>
      <c r="S266" s="48" t="s">
        <v>68</v>
      </c>
      <c r="T266" s="444" t="s">
        <v>519</v>
      </c>
      <c r="U266" s="444"/>
      <c r="V266" s="444"/>
      <c r="W266" s="444"/>
      <c r="X266" s="444"/>
      <c r="Y266" s="444"/>
      <c r="Z266" s="444"/>
      <c r="AA266" s="444"/>
      <c r="AB266" s="455"/>
      <c r="AC266" s="308"/>
      <c r="AE266" s="9" t="str">
        <f>+J266</f>
        <v>□</v>
      </c>
      <c r="AF266" s="9"/>
      <c r="AG266" s="9"/>
      <c r="AH266" s="6"/>
      <c r="AI266" s="6"/>
      <c r="AJ266" s="6"/>
      <c r="AK266" s="6"/>
      <c r="AL266" s="28"/>
      <c r="AM266" s="6"/>
      <c r="AN266" s="6"/>
      <c r="AO266" s="6"/>
      <c r="AP266" s="6"/>
      <c r="AQ266" s="207"/>
    </row>
    <row r="267" spans="2:43" ht="18" customHeight="1" x14ac:dyDescent="0.15">
      <c r="B267" s="541"/>
      <c r="C267" s="542"/>
      <c r="D267" s="524"/>
      <c r="E267" s="542"/>
      <c r="F267" s="542"/>
      <c r="G267" s="542"/>
      <c r="H267" s="668"/>
      <c r="I267" s="69"/>
      <c r="J267" s="48" t="s">
        <v>68</v>
      </c>
      <c r="K267" s="754" t="s">
        <v>270</v>
      </c>
      <c r="L267" s="754"/>
      <c r="M267" s="754"/>
      <c r="N267" s="754"/>
      <c r="O267" s="754"/>
      <c r="P267" s="754"/>
      <c r="Q267" s="755"/>
      <c r="R267" s="37"/>
      <c r="S267" s="48" t="s">
        <v>68</v>
      </c>
      <c r="T267" s="444" t="s">
        <v>334</v>
      </c>
      <c r="U267" s="444"/>
      <c r="V267" s="444"/>
      <c r="W267" s="444"/>
      <c r="X267" s="444"/>
      <c r="Y267" s="444"/>
      <c r="Z267" s="444"/>
      <c r="AA267" s="444"/>
      <c r="AB267" s="455"/>
      <c r="AC267" s="308"/>
      <c r="AE267" s="9" t="str">
        <f>+J267</f>
        <v>□</v>
      </c>
      <c r="AF267" s="9"/>
      <c r="AG267" s="9"/>
      <c r="AH267" s="46"/>
      <c r="AI267" s="46"/>
      <c r="AJ267" s="6"/>
      <c r="AK267" s="6"/>
      <c r="AL267" s="28"/>
      <c r="AM267" s="6"/>
      <c r="AN267" s="6"/>
      <c r="AO267" s="6"/>
      <c r="AP267" s="6"/>
      <c r="AQ267" s="6"/>
    </row>
    <row r="268" spans="2:43" ht="18" customHeight="1" x14ac:dyDescent="0.15">
      <c r="B268" s="541"/>
      <c r="C268" s="542"/>
      <c r="D268" s="524"/>
      <c r="E268" s="542"/>
      <c r="F268" s="542"/>
      <c r="G268" s="542"/>
      <c r="H268" s="668"/>
      <c r="I268" s="752" t="s">
        <v>335</v>
      </c>
      <c r="J268" s="753"/>
      <c r="K268" s="753"/>
      <c r="L268" s="753"/>
      <c r="M268" s="753"/>
      <c r="N268" s="283"/>
      <c r="O268" s="283"/>
      <c r="P268" s="283"/>
      <c r="Q268" s="284"/>
      <c r="R268" s="37"/>
      <c r="S268" s="281"/>
      <c r="T268" s="281"/>
      <c r="U268" s="281"/>
      <c r="V268" s="281"/>
      <c r="W268" s="281"/>
      <c r="X268" s="281"/>
      <c r="Y268" s="281"/>
      <c r="Z268" s="281"/>
      <c r="AA268" s="281"/>
      <c r="AB268" s="318"/>
      <c r="AC268" s="308"/>
      <c r="AE268" s="9"/>
      <c r="AF268" s="9"/>
      <c r="AG268" s="9"/>
      <c r="AH268" s="46"/>
      <c r="AI268" s="46"/>
      <c r="AJ268" s="6"/>
      <c r="AK268" s="6"/>
      <c r="AL268" s="28"/>
      <c r="AM268" s="205"/>
      <c r="AN268" s="205"/>
      <c r="AO268" s="205"/>
      <c r="AP268" s="205"/>
      <c r="AQ268" s="205"/>
    </row>
    <row r="269" spans="2:43" ht="18" customHeight="1" x14ac:dyDescent="0.15">
      <c r="B269" s="541"/>
      <c r="C269" s="542"/>
      <c r="D269" s="524"/>
      <c r="E269" s="542"/>
      <c r="F269" s="542"/>
      <c r="G269" s="542"/>
      <c r="H269" s="668"/>
      <c r="I269" s="69"/>
      <c r="J269" s="48" t="s">
        <v>68</v>
      </c>
      <c r="K269" s="451" t="s">
        <v>336</v>
      </c>
      <c r="L269" s="451"/>
      <c r="M269" s="451"/>
      <c r="N269" s="451"/>
      <c r="O269" s="451"/>
      <c r="P269" s="451"/>
      <c r="Q269" s="452"/>
      <c r="R269" s="156" t="s">
        <v>331</v>
      </c>
      <c r="S269" s="334"/>
      <c r="T269" s="334"/>
      <c r="U269" s="334"/>
      <c r="V269" s="334"/>
      <c r="W269" s="334"/>
      <c r="X269" s="334"/>
      <c r="Y269" s="334"/>
      <c r="Z269" s="334"/>
      <c r="AA269" s="334"/>
      <c r="AB269" s="157"/>
      <c r="AC269" s="308"/>
      <c r="AE269" s="31" t="str">
        <f>+J269</f>
        <v>□</v>
      </c>
      <c r="AF269" s="9"/>
      <c r="AG269" s="9"/>
      <c r="AH269" s="34" t="str">
        <f>IF(AE269&amp;AE270&amp;AE271="■□□","◎無し",IF(AE269&amp;AE270&amp;AE271="□■□","●適合",IF(AE269&amp;AE270&amp;AE271="□□■","◆未達",IF(AE269&amp;AE270&amp;AE271="□□□","■未答","▼矛盾"))))</f>
        <v>■未答</v>
      </c>
      <c r="AI269" s="46"/>
      <c r="AJ269" s="6"/>
      <c r="AK269" s="6"/>
      <c r="AL269" s="28" t="s">
        <v>103</v>
      </c>
      <c r="AM269" s="35" t="s">
        <v>104</v>
      </c>
      <c r="AN269" s="35" t="s">
        <v>105</v>
      </c>
      <c r="AO269" s="35" t="s">
        <v>106</v>
      </c>
      <c r="AP269" s="35" t="s">
        <v>107</v>
      </c>
      <c r="AQ269" s="35" t="s">
        <v>87</v>
      </c>
    </row>
    <row r="270" spans="2:43" ht="18" customHeight="1" x14ac:dyDescent="0.15">
      <c r="B270" s="541"/>
      <c r="C270" s="542"/>
      <c r="D270" s="524"/>
      <c r="E270" s="542"/>
      <c r="F270" s="542"/>
      <c r="G270" s="542"/>
      <c r="H270" s="668"/>
      <c r="I270" s="69"/>
      <c r="J270" s="69"/>
      <c r="K270" s="48" t="s">
        <v>68</v>
      </c>
      <c r="L270" s="451" t="s">
        <v>337</v>
      </c>
      <c r="M270" s="451"/>
      <c r="N270" s="451"/>
      <c r="O270" s="451"/>
      <c r="P270" s="451"/>
      <c r="Q270" s="452"/>
      <c r="R270" s="37"/>
      <c r="S270" s="69"/>
      <c r="T270" s="288"/>
      <c r="U270" s="288"/>
      <c r="V270" s="288"/>
      <c r="W270" s="288"/>
      <c r="X270" s="288"/>
      <c r="Y270" s="288"/>
      <c r="Z270" s="288"/>
      <c r="AA270" s="288"/>
      <c r="AB270" s="289"/>
      <c r="AC270" s="308"/>
      <c r="AE270" s="9" t="str">
        <f>+K270</f>
        <v>□</v>
      </c>
      <c r="AF270" s="9"/>
      <c r="AG270" s="9"/>
      <c r="AH270" s="6"/>
      <c r="AI270" s="6"/>
      <c r="AJ270" s="6"/>
      <c r="AK270" s="6"/>
      <c r="AL270" s="28"/>
      <c r="AM270" s="32" t="s">
        <v>63</v>
      </c>
      <c r="AN270" s="32" t="s">
        <v>64</v>
      </c>
      <c r="AO270" s="32" t="s">
        <v>65</v>
      </c>
      <c r="AP270" s="34" t="s">
        <v>88</v>
      </c>
      <c r="AQ270" s="206" t="s">
        <v>66</v>
      </c>
    </row>
    <row r="271" spans="2:43" ht="18" customHeight="1" thickBot="1" x14ac:dyDescent="0.2">
      <c r="B271" s="541"/>
      <c r="C271" s="542"/>
      <c r="D271" s="750"/>
      <c r="E271" s="553"/>
      <c r="F271" s="553"/>
      <c r="G271" s="553"/>
      <c r="H271" s="751"/>
      <c r="I271" s="69"/>
      <c r="J271" s="280"/>
      <c r="K271" s="48" t="s">
        <v>68</v>
      </c>
      <c r="L271" s="280" t="s">
        <v>270</v>
      </c>
      <c r="M271" s="280"/>
      <c r="N271" s="280"/>
      <c r="O271" s="280"/>
      <c r="P271" s="280"/>
      <c r="Q271" s="70"/>
      <c r="R271" s="37"/>
      <c r="S271" s="69"/>
      <c r="T271" s="288"/>
      <c r="U271" s="288"/>
      <c r="V271" s="288"/>
      <c r="W271" s="288"/>
      <c r="X271" s="288"/>
      <c r="Y271" s="288"/>
      <c r="Z271" s="288"/>
      <c r="AA271" s="288"/>
      <c r="AB271" s="289"/>
      <c r="AC271" s="308"/>
      <c r="AE271" s="9" t="str">
        <f>+K271</f>
        <v>□</v>
      </c>
      <c r="AF271" s="9"/>
      <c r="AG271" s="9"/>
      <c r="AH271" s="46"/>
      <c r="AI271" s="46"/>
      <c r="AJ271" s="6"/>
      <c r="AK271" s="6"/>
      <c r="AL271" s="28"/>
      <c r="AM271" s="208"/>
      <c r="AN271" s="208"/>
      <c r="AO271" s="208"/>
      <c r="AP271" s="208"/>
      <c r="AQ271" s="208"/>
    </row>
    <row r="272" spans="2:43" ht="18" customHeight="1" x14ac:dyDescent="0.15">
      <c r="B272" s="541"/>
      <c r="C272" s="542"/>
      <c r="D272" s="634" t="s">
        <v>338</v>
      </c>
      <c r="E272" s="635"/>
      <c r="F272" s="635"/>
      <c r="G272" s="635"/>
      <c r="H272" s="636"/>
      <c r="I272" s="109" t="s">
        <v>68</v>
      </c>
      <c r="J272" s="118" t="s">
        <v>521</v>
      </c>
      <c r="K272" s="118"/>
      <c r="L272" s="118"/>
      <c r="M272" s="118"/>
      <c r="N272" s="118"/>
      <c r="O272" s="118"/>
      <c r="P272" s="118"/>
      <c r="Q272" s="119"/>
      <c r="R272" s="120"/>
      <c r="S272" s="121"/>
      <c r="T272" s="121"/>
      <c r="U272" s="121"/>
      <c r="V272" s="121"/>
      <c r="W272" s="121"/>
      <c r="X272" s="121"/>
      <c r="Y272" s="121"/>
      <c r="Z272" s="121"/>
      <c r="AA272" s="121"/>
      <c r="AB272" s="121"/>
      <c r="AC272" s="656"/>
      <c r="AE272" s="31" t="str">
        <f>+I272</f>
        <v>□</v>
      </c>
      <c r="AH272" s="34" t="str">
        <f>IF(AE272&amp;AE273&amp;AE274="■□□","◎無し",IF(AE272&amp;AE273&amp;AE274="□■□","●適合",IF(AE272&amp;AE273&amp;AE274="□□■","◆未達",IF(AE272&amp;AE273&amp;AE274="□□□","■未答","▼矛盾"))))</f>
        <v>■未答</v>
      </c>
      <c r="AI272" s="46"/>
      <c r="AL272" s="28" t="s">
        <v>103</v>
      </c>
      <c r="AM272" s="35" t="s">
        <v>104</v>
      </c>
      <c r="AN272" s="35" t="s">
        <v>105</v>
      </c>
      <c r="AO272" s="35" t="s">
        <v>106</v>
      </c>
      <c r="AP272" s="35" t="s">
        <v>107</v>
      </c>
      <c r="AQ272" s="35" t="s">
        <v>87</v>
      </c>
    </row>
    <row r="273" spans="2:43" ht="18" customHeight="1" x14ac:dyDescent="0.15">
      <c r="B273" s="541"/>
      <c r="C273" s="542"/>
      <c r="D273" s="592"/>
      <c r="E273" s="593"/>
      <c r="F273" s="593"/>
      <c r="G273" s="593"/>
      <c r="H273" s="594"/>
      <c r="I273" s="123" t="s">
        <v>68</v>
      </c>
      <c r="J273" s="548" t="s">
        <v>269</v>
      </c>
      <c r="K273" s="548"/>
      <c r="L273" s="123" t="s">
        <v>81</v>
      </c>
      <c r="M273" s="548" t="s">
        <v>270</v>
      </c>
      <c r="N273" s="548"/>
      <c r="O273" s="548"/>
      <c r="P273" s="276"/>
      <c r="Q273" s="282"/>
      <c r="R273" s="335"/>
      <c r="S273" s="324"/>
      <c r="T273" s="324"/>
      <c r="U273" s="324"/>
      <c r="V273" s="324"/>
      <c r="W273" s="324"/>
      <c r="X273" s="324"/>
      <c r="Y273" s="324"/>
      <c r="Z273" s="324"/>
      <c r="AA273" s="324"/>
      <c r="AB273" s="324"/>
      <c r="AC273" s="658"/>
      <c r="AE273" s="1" t="str">
        <f>+I273</f>
        <v>□</v>
      </c>
      <c r="AL273" s="28"/>
      <c r="AM273" s="32" t="s">
        <v>63</v>
      </c>
      <c r="AN273" s="32" t="s">
        <v>64</v>
      </c>
      <c r="AO273" s="32" t="s">
        <v>65</v>
      </c>
      <c r="AP273" s="34" t="s">
        <v>88</v>
      </c>
      <c r="AQ273" s="34" t="s">
        <v>66</v>
      </c>
    </row>
    <row r="274" spans="2:43" ht="20.100000000000001" customHeight="1" x14ac:dyDescent="0.15">
      <c r="B274" s="541"/>
      <c r="C274" s="542"/>
      <c r="D274" s="292"/>
      <c r="E274" s="586" t="s">
        <v>57</v>
      </c>
      <c r="F274" s="590"/>
      <c r="G274" s="590"/>
      <c r="H274" s="591"/>
      <c r="I274" s="77"/>
      <c r="J274" s="77"/>
      <c r="K274" s="77"/>
      <c r="L274" s="77"/>
      <c r="M274" s="77"/>
      <c r="N274" s="140" t="s">
        <v>81</v>
      </c>
      <c r="O274" s="493" t="s">
        <v>283</v>
      </c>
      <c r="P274" s="493"/>
      <c r="Q274" s="675"/>
      <c r="R274" s="758" t="s">
        <v>339</v>
      </c>
      <c r="S274" s="745"/>
      <c r="T274" s="745"/>
      <c r="U274" s="745"/>
      <c r="V274" s="745"/>
      <c r="W274" s="745"/>
      <c r="X274" s="745"/>
      <c r="Y274" s="745"/>
      <c r="Z274" s="759"/>
      <c r="AA274" s="759"/>
      <c r="AB274" s="67" t="s">
        <v>110</v>
      </c>
      <c r="AC274" s="662"/>
      <c r="AE274" s="1" t="str">
        <f>+L273</f>
        <v>□</v>
      </c>
    </row>
    <row r="275" spans="2:43" ht="20.100000000000001" customHeight="1" x14ac:dyDescent="0.15">
      <c r="B275" s="541"/>
      <c r="C275" s="542"/>
      <c r="D275" s="292"/>
      <c r="E275" s="592"/>
      <c r="F275" s="593"/>
      <c r="G275" s="593"/>
      <c r="H275" s="594"/>
      <c r="I275" s="48" t="s">
        <v>81</v>
      </c>
      <c r="J275" s="451" t="s">
        <v>164</v>
      </c>
      <c r="K275" s="451"/>
      <c r="L275" s="451"/>
      <c r="M275" s="451"/>
      <c r="N275" s="451"/>
      <c r="O275" s="451"/>
      <c r="P275" s="451"/>
      <c r="Q275" s="452"/>
      <c r="R275" s="328"/>
      <c r="S275" s="301"/>
      <c r="T275" s="301"/>
      <c r="U275" s="301"/>
      <c r="V275" s="301"/>
      <c r="W275" s="301"/>
      <c r="X275" s="301"/>
      <c r="Y275" s="301"/>
      <c r="Z275" s="301"/>
      <c r="AA275" s="301"/>
      <c r="AB275" s="301"/>
      <c r="AC275" s="657"/>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103</v>
      </c>
      <c r="AM275" s="35" t="s">
        <v>104</v>
      </c>
      <c r="AN275" s="35" t="s">
        <v>105</v>
      </c>
      <c r="AO275" s="35" t="s">
        <v>106</v>
      </c>
      <c r="AP275" s="35" t="s">
        <v>107</v>
      </c>
      <c r="AQ275" s="35" t="s">
        <v>87</v>
      </c>
    </row>
    <row r="276" spans="2:43" ht="20.100000000000001" customHeight="1" x14ac:dyDescent="0.15">
      <c r="B276" s="541"/>
      <c r="C276" s="542"/>
      <c r="D276" s="292"/>
      <c r="E276" s="595"/>
      <c r="F276" s="596"/>
      <c r="G276" s="596"/>
      <c r="H276" s="597"/>
      <c r="I276" s="49" t="s">
        <v>81</v>
      </c>
      <c r="J276" s="548" t="s">
        <v>166</v>
      </c>
      <c r="K276" s="548"/>
      <c r="L276" s="548"/>
      <c r="M276" s="548"/>
      <c r="N276" s="548"/>
      <c r="O276" s="548"/>
      <c r="P276" s="548"/>
      <c r="Q276" s="612"/>
      <c r="R276" s="335"/>
      <c r="S276" s="324"/>
      <c r="T276" s="324"/>
      <c r="U276" s="324"/>
      <c r="V276" s="324"/>
      <c r="W276" s="324"/>
      <c r="X276" s="324"/>
      <c r="Y276" s="324"/>
      <c r="Z276" s="324"/>
      <c r="AA276" s="324"/>
      <c r="AB276" s="324"/>
      <c r="AC276" s="658"/>
      <c r="AE276" s="1" t="str">
        <f>+I275</f>
        <v>□</v>
      </c>
      <c r="AL276" s="28"/>
      <c r="AM276" s="32" t="s">
        <v>63</v>
      </c>
      <c r="AN276" s="32" t="s">
        <v>64</v>
      </c>
      <c r="AO276" s="32" t="s">
        <v>65</v>
      </c>
      <c r="AP276" s="34" t="s">
        <v>88</v>
      </c>
      <c r="AQ276" s="34" t="s">
        <v>66</v>
      </c>
    </row>
    <row r="277" spans="2:43" ht="20.100000000000001" customHeight="1" x14ac:dyDescent="0.15">
      <c r="B277" s="541"/>
      <c r="C277" s="542"/>
      <c r="D277" s="292"/>
      <c r="E277" s="586" t="s">
        <v>58</v>
      </c>
      <c r="F277" s="590"/>
      <c r="G277" s="590"/>
      <c r="H277" s="591"/>
      <c r="I277" s="77"/>
      <c r="J277" s="77"/>
      <c r="K277" s="77"/>
      <c r="L277" s="77"/>
      <c r="M277" s="77"/>
      <c r="N277" s="140" t="s">
        <v>81</v>
      </c>
      <c r="O277" s="493" t="s">
        <v>283</v>
      </c>
      <c r="P277" s="493"/>
      <c r="Q277" s="675"/>
      <c r="R277" s="758" t="s">
        <v>340</v>
      </c>
      <c r="S277" s="745"/>
      <c r="T277" s="745"/>
      <c r="U277" s="745"/>
      <c r="V277" s="745"/>
      <c r="W277" s="745"/>
      <c r="X277" s="745"/>
      <c r="Y277" s="745"/>
      <c r="Z277" s="759"/>
      <c r="AA277" s="759"/>
      <c r="AB277" s="67" t="s">
        <v>110</v>
      </c>
      <c r="AC277" s="662"/>
      <c r="AE277" s="1" t="str">
        <f>+I276</f>
        <v>□</v>
      </c>
    </row>
    <row r="278" spans="2:43" ht="20.100000000000001" customHeight="1" x14ac:dyDescent="0.15">
      <c r="B278" s="541"/>
      <c r="C278" s="542"/>
      <c r="D278" s="292"/>
      <c r="E278" s="592"/>
      <c r="F278" s="593"/>
      <c r="G278" s="593"/>
      <c r="H278" s="594"/>
      <c r="I278" s="48" t="s">
        <v>81</v>
      </c>
      <c r="J278" s="451" t="s">
        <v>164</v>
      </c>
      <c r="K278" s="451"/>
      <c r="L278" s="451"/>
      <c r="M278" s="451"/>
      <c r="N278" s="451"/>
      <c r="O278" s="451"/>
      <c r="P278" s="451"/>
      <c r="Q278" s="452"/>
      <c r="R278" s="328"/>
      <c r="S278" s="301"/>
      <c r="T278" s="301"/>
      <c r="U278" s="301"/>
      <c r="V278" s="301"/>
      <c r="W278" s="301"/>
      <c r="X278" s="301"/>
      <c r="Y278" s="301"/>
      <c r="Z278" s="301"/>
      <c r="AA278" s="301"/>
      <c r="AB278" s="301"/>
      <c r="AC278" s="657"/>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103</v>
      </c>
      <c r="AM278" s="35" t="s">
        <v>104</v>
      </c>
      <c r="AN278" s="35" t="s">
        <v>105</v>
      </c>
      <c r="AO278" s="35" t="s">
        <v>106</v>
      </c>
      <c r="AP278" s="35" t="s">
        <v>107</v>
      </c>
      <c r="AQ278" s="35" t="s">
        <v>87</v>
      </c>
    </row>
    <row r="279" spans="2:43" ht="20.100000000000001" customHeight="1" x14ac:dyDescent="0.15">
      <c r="B279" s="541"/>
      <c r="C279" s="542"/>
      <c r="D279" s="329"/>
      <c r="E279" s="595"/>
      <c r="F279" s="596"/>
      <c r="G279" s="596"/>
      <c r="H279" s="597"/>
      <c r="I279" s="49" t="s">
        <v>81</v>
      </c>
      <c r="J279" s="548" t="s">
        <v>166</v>
      </c>
      <c r="K279" s="548"/>
      <c r="L279" s="548"/>
      <c r="M279" s="548"/>
      <c r="N279" s="548"/>
      <c r="O279" s="548"/>
      <c r="P279" s="548"/>
      <c r="Q279" s="612"/>
      <c r="R279" s="335"/>
      <c r="S279" s="324"/>
      <c r="T279" s="324"/>
      <c r="U279" s="324"/>
      <c r="V279" s="324"/>
      <c r="W279" s="324"/>
      <c r="X279" s="324"/>
      <c r="Y279" s="324"/>
      <c r="Z279" s="324"/>
      <c r="AA279" s="324"/>
      <c r="AB279" s="324"/>
      <c r="AC279" s="658"/>
      <c r="AE279" s="1" t="str">
        <f>+I278</f>
        <v>□</v>
      </c>
      <c r="AL279" s="28"/>
      <c r="AM279" s="32" t="s">
        <v>63</v>
      </c>
      <c r="AN279" s="32" t="s">
        <v>64</v>
      </c>
      <c r="AO279" s="32" t="s">
        <v>65</v>
      </c>
      <c r="AP279" s="34" t="s">
        <v>88</v>
      </c>
      <c r="AQ279" s="34" t="s">
        <v>66</v>
      </c>
    </row>
    <row r="280" spans="2:43" ht="20.100000000000001" customHeight="1" x14ac:dyDescent="0.15">
      <c r="B280" s="541"/>
      <c r="C280" s="542"/>
      <c r="D280" s="586" t="s">
        <v>59</v>
      </c>
      <c r="E280" s="590"/>
      <c r="F280" s="590"/>
      <c r="G280" s="590"/>
      <c r="H280" s="591"/>
      <c r="I280" s="138"/>
      <c r="J280" s="139"/>
      <c r="K280" s="139"/>
      <c r="L280" s="138"/>
      <c r="M280" s="139"/>
      <c r="N280" s="140" t="s">
        <v>81</v>
      </c>
      <c r="O280" s="493" t="s">
        <v>283</v>
      </c>
      <c r="P280" s="493"/>
      <c r="Q280" s="675"/>
      <c r="R280" s="66"/>
      <c r="S280" s="67"/>
      <c r="T280" s="67"/>
      <c r="U280" s="67"/>
      <c r="V280" s="67"/>
      <c r="W280" s="67"/>
      <c r="X280" s="67"/>
      <c r="Y280" s="67"/>
      <c r="Z280" s="67"/>
      <c r="AA280" s="67"/>
      <c r="AB280" s="67"/>
      <c r="AC280" s="608"/>
      <c r="AE280" s="1" t="str">
        <f>+I279</f>
        <v>□</v>
      </c>
    </row>
    <row r="281" spans="2:43" ht="20.100000000000001" customHeight="1" x14ac:dyDescent="0.15">
      <c r="B281" s="541"/>
      <c r="C281" s="542"/>
      <c r="D281" s="592"/>
      <c r="E281" s="593"/>
      <c r="F281" s="593"/>
      <c r="G281" s="593"/>
      <c r="H281" s="594"/>
      <c r="I281" s="122" t="s">
        <v>68</v>
      </c>
      <c r="J281" s="451" t="s">
        <v>284</v>
      </c>
      <c r="K281" s="451"/>
      <c r="L281" s="451"/>
      <c r="M281" s="451"/>
      <c r="N281" s="451"/>
      <c r="O281" s="451"/>
      <c r="P281" s="451"/>
      <c r="Q281" s="452"/>
      <c r="R281" s="328"/>
      <c r="S281" s="301"/>
      <c r="T281" s="301"/>
      <c r="U281" s="301"/>
      <c r="V281" s="301"/>
      <c r="W281" s="301"/>
      <c r="X281" s="301"/>
      <c r="Y281" s="301"/>
      <c r="Z281" s="301"/>
      <c r="AA281" s="301"/>
      <c r="AB281" s="301"/>
      <c r="AC281" s="604"/>
      <c r="AE281" s="31" t="str">
        <f>+N280</f>
        <v>□</v>
      </c>
      <c r="AH281" s="34" t="str">
        <f>IF(AE281&amp;AE282&amp;AE283="■□□","◎無し",IF(AE281&amp;AE282&amp;AE283="□■□","●適合",IF(AE281&amp;AE282&amp;AE283="□□■","◆未達",IF(AE281&amp;AE282&amp;AE283="□□□","■未答","▼矛盾"))))</f>
        <v>■未答</v>
      </c>
      <c r="AI281" s="46"/>
      <c r="AL281" s="28" t="s">
        <v>103</v>
      </c>
      <c r="AM281" s="35" t="s">
        <v>104</v>
      </c>
      <c r="AN281" s="35" t="s">
        <v>105</v>
      </c>
      <c r="AO281" s="35" t="s">
        <v>106</v>
      </c>
      <c r="AP281" s="35" t="s">
        <v>107</v>
      </c>
      <c r="AQ281" s="35" t="s">
        <v>87</v>
      </c>
    </row>
    <row r="282" spans="2:43" ht="20.100000000000001" customHeight="1" x14ac:dyDescent="0.15">
      <c r="B282" s="765"/>
      <c r="C282" s="670"/>
      <c r="D282" s="595"/>
      <c r="E282" s="596"/>
      <c r="F282" s="596"/>
      <c r="G282" s="596"/>
      <c r="H282" s="597"/>
      <c r="I282" s="123" t="s">
        <v>68</v>
      </c>
      <c r="J282" s="548" t="s">
        <v>285</v>
      </c>
      <c r="K282" s="548"/>
      <c r="L282" s="548"/>
      <c r="M282" s="548"/>
      <c r="N282" s="548"/>
      <c r="O282" s="548"/>
      <c r="P282" s="548"/>
      <c r="Q282" s="612"/>
      <c r="R282" s="335"/>
      <c r="S282" s="324"/>
      <c r="T282" s="324"/>
      <c r="U282" s="324"/>
      <c r="V282" s="324"/>
      <c r="W282" s="324"/>
      <c r="X282" s="324"/>
      <c r="Y282" s="324"/>
      <c r="Z282" s="324"/>
      <c r="AA282" s="324"/>
      <c r="AB282" s="324"/>
      <c r="AC282" s="609"/>
      <c r="AE282" s="1" t="str">
        <f>+I281</f>
        <v>□</v>
      </c>
      <c r="AL282" s="28"/>
      <c r="AM282" s="32" t="s">
        <v>63</v>
      </c>
      <c r="AN282" s="32" t="s">
        <v>64</v>
      </c>
      <c r="AO282" s="32" t="s">
        <v>65</v>
      </c>
      <c r="AP282" s="34" t="s">
        <v>88</v>
      </c>
      <c r="AQ282" s="34" t="s">
        <v>66</v>
      </c>
    </row>
    <row r="283" spans="2:43" ht="20.100000000000001" customHeight="1" x14ac:dyDescent="0.15">
      <c r="B283" s="760" t="s">
        <v>328</v>
      </c>
      <c r="C283" s="514"/>
      <c r="D283" s="586" t="s">
        <v>60</v>
      </c>
      <c r="E283" s="590"/>
      <c r="F283" s="590"/>
      <c r="G283" s="590"/>
      <c r="H283" s="591"/>
      <c r="I283" s="138"/>
      <c r="J283" s="139"/>
      <c r="K283" s="139"/>
      <c r="L283" s="138"/>
      <c r="M283" s="139"/>
      <c r="N283" s="140" t="s">
        <v>81</v>
      </c>
      <c r="O283" s="493" t="s">
        <v>341</v>
      </c>
      <c r="P283" s="493"/>
      <c r="Q283" s="675"/>
      <c r="R283" s="141" t="s">
        <v>81</v>
      </c>
      <c r="S283" s="745" t="s">
        <v>520</v>
      </c>
      <c r="T283" s="745"/>
      <c r="U283" s="745"/>
      <c r="V283" s="745"/>
      <c r="W283" s="745"/>
      <c r="X283" s="745"/>
      <c r="Y283" s="745"/>
      <c r="Z283" s="745"/>
      <c r="AA283" s="745"/>
      <c r="AB283" s="746"/>
      <c r="AC283" s="608"/>
      <c r="AE283" s="1" t="str">
        <f>+I282</f>
        <v>□</v>
      </c>
    </row>
    <row r="284" spans="2:43" ht="20.100000000000001" customHeight="1" x14ac:dyDescent="0.15">
      <c r="B284" s="761"/>
      <c r="C284" s="514"/>
      <c r="D284" s="592"/>
      <c r="E284" s="593"/>
      <c r="F284" s="593"/>
      <c r="G284" s="593"/>
      <c r="H284" s="594"/>
      <c r="I284" s="122" t="s">
        <v>68</v>
      </c>
      <c r="J284" s="451" t="s">
        <v>287</v>
      </c>
      <c r="K284" s="451"/>
      <c r="L284" s="451"/>
      <c r="M284" s="451"/>
      <c r="N284" s="451"/>
      <c r="O284" s="451"/>
      <c r="P284" s="451"/>
      <c r="Q284" s="452"/>
      <c r="R284" s="30" t="s">
        <v>81</v>
      </c>
      <c r="S284" s="611" t="s">
        <v>342</v>
      </c>
      <c r="T284" s="611"/>
      <c r="U284" s="611"/>
      <c r="V284" s="611"/>
      <c r="W284" s="611"/>
      <c r="X284" s="611"/>
      <c r="Y284" s="611"/>
      <c r="Z284" s="611"/>
      <c r="AA284" s="611"/>
      <c r="AB284" s="630"/>
      <c r="AC284" s="604"/>
      <c r="AE284" s="31" t="str">
        <f>+N283</f>
        <v>□</v>
      </c>
      <c r="AH284" s="34" t="str">
        <f>IF(AE284&amp;AE285&amp;AE286="■□□","◎無し",IF(AE284&amp;AE285&amp;AE286="□■□","●適合",IF(AE284&amp;AE285&amp;AE286="□□■","◆未達",IF(AE284&amp;AE285&amp;AE286="□□□","■未答","▼矛盾"))))</f>
        <v>■未答</v>
      </c>
      <c r="AI284" s="46"/>
      <c r="AL284" s="28" t="s">
        <v>103</v>
      </c>
      <c r="AM284" s="35" t="s">
        <v>104</v>
      </c>
      <c r="AN284" s="35" t="s">
        <v>105</v>
      </c>
      <c r="AO284" s="35" t="s">
        <v>106</v>
      </c>
      <c r="AP284" s="35" t="s">
        <v>107</v>
      </c>
      <c r="AQ284" s="35" t="s">
        <v>87</v>
      </c>
    </row>
    <row r="285" spans="2:43" ht="20.100000000000001" customHeight="1" x14ac:dyDescent="0.15">
      <c r="B285" s="761"/>
      <c r="C285" s="514"/>
      <c r="D285" s="592"/>
      <c r="E285" s="593"/>
      <c r="F285" s="593"/>
      <c r="G285" s="593"/>
      <c r="H285" s="594"/>
      <c r="I285" s="123" t="s">
        <v>68</v>
      </c>
      <c r="J285" s="548" t="s">
        <v>289</v>
      </c>
      <c r="K285" s="548"/>
      <c r="L285" s="548"/>
      <c r="M285" s="548"/>
      <c r="N285" s="548"/>
      <c r="O285" s="548"/>
      <c r="P285" s="548"/>
      <c r="Q285" s="612"/>
      <c r="R285" s="335"/>
      <c r="S285" s="324"/>
      <c r="T285" s="324"/>
      <c r="U285" s="324"/>
      <c r="V285" s="324"/>
      <c r="W285" s="324"/>
      <c r="X285" s="324"/>
      <c r="Y285" s="324"/>
      <c r="Z285" s="324"/>
      <c r="AA285" s="324"/>
      <c r="AB285" s="65"/>
      <c r="AC285" s="609"/>
      <c r="AE285" s="1" t="str">
        <f>+I284</f>
        <v>□</v>
      </c>
      <c r="AL285" s="28"/>
      <c r="AM285" s="32" t="s">
        <v>63</v>
      </c>
      <c r="AN285" s="32" t="s">
        <v>64</v>
      </c>
      <c r="AO285" s="32" t="s">
        <v>65</v>
      </c>
      <c r="AP285" s="34" t="s">
        <v>88</v>
      </c>
      <c r="AQ285" s="34" t="s">
        <v>66</v>
      </c>
    </row>
    <row r="286" spans="2:43" ht="20.100000000000001" customHeight="1" x14ac:dyDescent="0.15">
      <c r="B286" s="761"/>
      <c r="C286" s="514"/>
      <c r="D286" s="292"/>
      <c r="E286" s="586" t="s">
        <v>61</v>
      </c>
      <c r="F286" s="590"/>
      <c r="G286" s="590"/>
      <c r="H286" s="591"/>
      <c r="I286" s="77"/>
      <c r="J286" s="77"/>
      <c r="K286" s="77"/>
      <c r="L286" s="77"/>
      <c r="M286" s="77"/>
      <c r="N286" s="138"/>
      <c r="O286" s="139"/>
      <c r="P286" s="139"/>
      <c r="Q286" s="142"/>
      <c r="R286" s="66"/>
      <c r="S286" s="67"/>
      <c r="T286" s="143"/>
      <c r="U286" s="67"/>
      <c r="V286" s="67"/>
      <c r="W286" s="67"/>
      <c r="X286" s="144"/>
      <c r="Y286" s="144"/>
      <c r="Z286" s="144"/>
      <c r="AA286" s="67"/>
      <c r="AB286" s="58" t="s">
        <v>102</v>
      </c>
      <c r="AC286" s="608"/>
      <c r="AE286" s="1" t="str">
        <f>+I285</f>
        <v>□</v>
      </c>
    </row>
    <row r="287" spans="2:43" ht="20.100000000000001" customHeight="1" x14ac:dyDescent="0.15">
      <c r="B287" s="761"/>
      <c r="C287" s="514"/>
      <c r="D287" s="292"/>
      <c r="E287" s="592"/>
      <c r="F287" s="593"/>
      <c r="G287" s="593"/>
      <c r="H287" s="594"/>
      <c r="I287" s="280"/>
      <c r="J287" s="280"/>
      <c r="K287" s="280"/>
      <c r="L287" s="280"/>
      <c r="M287" s="280"/>
      <c r="N287" s="122" t="s">
        <v>81</v>
      </c>
      <c r="O287" s="451" t="s">
        <v>283</v>
      </c>
      <c r="P287" s="451"/>
      <c r="Q287" s="452"/>
      <c r="R287" s="328"/>
      <c r="S287" s="301"/>
      <c r="T287" s="733" t="s">
        <v>290</v>
      </c>
      <c r="U287" s="733"/>
      <c r="V287" s="733"/>
      <c r="W287" s="733"/>
      <c r="X287" s="450"/>
      <c r="Y287" s="450"/>
      <c r="Z287" s="450"/>
      <c r="AA287" s="301" t="s">
        <v>110</v>
      </c>
      <c r="AB287" s="71"/>
      <c r="AC287" s="604"/>
      <c r="AE287" s="31" t="str">
        <f>+N287</f>
        <v>□</v>
      </c>
      <c r="AH287" s="34" t="str">
        <f>IF(AE287&amp;AE288&amp;AE289="■□□","◎無し",IF(AE287&amp;AE288&amp;AE289="□■□","●適合",IF(AE287&amp;AE288&amp;AE289="□□■","◆未達",IF(AE287&amp;AE288&amp;AE289="□□□","■未答","▼矛盾"))))</f>
        <v>■未答</v>
      </c>
      <c r="AI287" s="46"/>
      <c r="AL287" s="28" t="s">
        <v>103</v>
      </c>
      <c r="AM287" s="35" t="s">
        <v>104</v>
      </c>
      <c r="AN287" s="35" t="s">
        <v>105</v>
      </c>
      <c r="AO287" s="35" t="s">
        <v>106</v>
      </c>
      <c r="AP287" s="35" t="s">
        <v>107</v>
      </c>
      <c r="AQ287" s="35" t="s">
        <v>87</v>
      </c>
    </row>
    <row r="288" spans="2:43" ht="20.100000000000001" customHeight="1" x14ac:dyDescent="0.15">
      <c r="B288" s="761"/>
      <c r="C288" s="514"/>
      <c r="D288" s="292"/>
      <c r="E288" s="592"/>
      <c r="F288" s="593"/>
      <c r="G288" s="593"/>
      <c r="H288" s="594"/>
      <c r="I288" s="48" t="s">
        <v>81</v>
      </c>
      <c r="J288" s="451" t="s">
        <v>166</v>
      </c>
      <c r="K288" s="451"/>
      <c r="L288" s="451"/>
      <c r="M288" s="451"/>
      <c r="N288" s="451"/>
      <c r="O288" s="451"/>
      <c r="P288" s="451"/>
      <c r="Q288" s="452"/>
      <c r="R288" s="30" t="s">
        <v>81</v>
      </c>
      <c r="S288" s="611" t="s">
        <v>343</v>
      </c>
      <c r="T288" s="611"/>
      <c r="U288" s="611"/>
      <c r="V288" s="611"/>
      <c r="W288" s="611"/>
      <c r="X288" s="611"/>
      <c r="Y288" s="611"/>
      <c r="Z288" s="611"/>
      <c r="AA288" s="611"/>
      <c r="AB288" s="630"/>
      <c r="AC288" s="604"/>
      <c r="AE288" s="1" t="str">
        <f>+I288</f>
        <v>□</v>
      </c>
      <c r="AH288" s="82" t="s">
        <v>170</v>
      </c>
      <c r="AJ288" s="145" t="str">
        <f>IF(X287&gt;0,IF(X287&gt;80,"場合分け",8),"(未答)")</f>
        <v>(未答)</v>
      </c>
      <c r="AL288" s="28"/>
      <c r="AM288" s="32" t="s">
        <v>63</v>
      </c>
      <c r="AN288" s="32" t="s">
        <v>64</v>
      </c>
      <c r="AO288" s="32" t="s">
        <v>65</v>
      </c>
      <c r="AP288" s="34" t="s">
        <v>88</v>
      </c>
      <c r="AQ288" s="34" t="s">
        <v>66</v>
      </c>
    </row>
    <row r="289" spans="2:61" ht="20.100000000000001" customHeight="1" x14ac:dyDescent="0.15">
      <c r="B289" s="761"/>
      <c r="C289" s="514"/>
      <c r="D289" s="292"/>
      <c r="E289" s="592"/>
      <c r="F289" s="593"/>
      <c r="G289" s="593"/>
      <c r="H289" s="594"/>
      <c r="I289" s="48" t="s">
        <v>81</v>
      </c>
      <c r="J289" s="451" t="s">
        <v>164</v>
      </c>
      <c r="K289" s="451"/>
      <c r="L289" s="451"/>
      <c r="M289" s="451"/>
      <c r="N289" s="451"/>
      <c r="O289" s="451"/>
      <c r="P289" s="451"/>
      <c r="Q289" s="452"/>
      <c r="R289" s="30" t="s">
        <v>81</v>
      </c>
      <c r="S289" s="611" t="s">
        <v>291</v>
      </c>
      <c r="T289" s="611"/>
      <c r="U289" s="611"/>
      <c r="V289" s="611"/>
      <c r="W289" s="611"/>
      <c r="X289" s="611"/>
      <c r="Y289" s="611"/>
      <c r="Z289" s="611"/>
      <c r="AA289" s="611"/>
      <c r="AB289" s="630"/>
      <c r="AC289" s="604"/>
      <c r="AE289" s="1" t="str">
        <f>+I289</f>
        <v>□</v>
      </c>
      <c r="AH289" s="82" t="s">
        <v>293</v>
      </c>
      <c r="AJ289" s="34" t="str">
        <f>IF(Z290&gt;0,IF(Z290&lt;AJ288,"◆未達","●適合"),"■未答")</f>
        <v>■未答</v>
      </c>
    </row>
    <row r="290" spans="2:61" ht="20.100000000000001" customHeight="1" x14ac:dyDescent="0.15">
      <c r="B290" s="761"/>
      <c r="C290" s="514"/>
      <c r="D290" s="292"/>
      <c r="E290" s="592"/>
      <c r="F290" s="593"/>
      <c r="G290" s="593"/>
      <c r="H290" s="594"/>
      <c r="I290" s="280"/>
      <c r="J290" s="280"/>
      <c r="K290" s="280"/>
      <c r="L290" s="280"/>
      <c r="M290" s="280"/>
      <c r="N290" s="280"/>
      <c r="O290" s="280"/>
      <c r="P290" s="280"/>
      <c r="Q290" s="70"/>
      <c r="R290" s="328"/>
      <c r="S290" s="449" t="s">
        <v>294</v>
      </c>
      <c r="T290" s="449"/>
      <c r="U290" s="449"/>
      <c r="V290" s="449"/>
      <c r="W290" s="449"/>
      <c r="X290" s="449"/>
      <c r="Y290" s="301" t="s">
        <v>214</v>
      </c>
      <c r="Z290" s="450"/>
      <c r="AA290" s="450"/>
      <c r="AB290" s="71"/>
      <c r="AC290" s="604"/>
      <c r="AH290" s="82" t="s">
        <v>344</v>
      </c>
      <c r="AJ290" s="34" t="str">
        <f>IF(Y291&gt;0,IF(Y291&lt;1200,"◆未達","●適合"),"■未答")</f>
        <v>■未答</v>
      </c>
    </row>
    <row r="291" spans="2:61" ht="20.100000000000001" customHeight="1" x14ac:dyDescent="0.15">
      <c r="B291" s="761"/>
      <c r="C291" s="514"/>
      <c r="D291" s="292"/>
      <c r="E291" s="592"/>
      <c r="F291" s="593"/>
      <c r="G291" s="593"/>
      <c r="H291" s="594"/>
      <c r="I291" s="280"/>
      <c r="J291" s="280"/>
      <c r="K291" s="280"/>
      <c r="L291" s="280"/>
      <c r="M291" s="280"/>
      <c r="N291" s="280"/>
      <c r="O291" s="280"/>
      <c r="P291" s="280"/>
      <c r="Q291" s="70"/>
      <c r="R291" s="328"/>
      <c r="S291" s="449" t="s">
        <v>345</v>
      </c>
      <c r="T291" s="449"/>
      <c r="U291" s="449"/>
      <c r="V291" s="449"/>
      <c r="W291" s="449"/>
      <c r="X291" s="449"/>
      <c r="Y291" s="445"/>
      <c r="Z291" s="445"/>
      <c r="AA291" s="327" t="s">
        <v>110</v>
      </c>
      <c r="AB291" s="71"/>
      <c r="AC291" s="604"/>
      <c r="AH291" s="82"/>
      <c r="AJ291" s="82"/>
    </row>
    <row r="292" spans="2:61" ht="20.100000000000001" customHeight="1" x14ac:dyDescent="0.15">
      <c r="B292" s="761"/>
      <c r="C292" s="514"/>
      <c r="D292" s="292"/>
      <c r="E292" s="592"/>
      <c r="F292" s="593"/>
      <c r="G292" s="593"/>
      <c r="H292" s="594"/>
      <c r="I292" s="73"/>
      <c r="J292" s="73"/>
      <c r="K292" s="73"/>
      <c r="L292" s="73"/>
      <c r="M292" s="73"/>
      <c r="N292" s="73"/>
      <c r="O292" s="73"/>
      <c r="P292" s="73"/>
      <c r="Q292" s="74"/>
      <c r="R292" s="335"/>
      <c r="S292" s="324"/>
      <c r="T292" s="324"/>
      <c r="U292" s="324"/>
      <c r="V292" s="324"/>
      <c r="W292" s="324"/>
      <c r="X292" s="64"/>
      <c r="Y292" s="873"/>
      <c r="Z292" s="873"/>
      <c r="AA292" s="148"/>
      <c r="AB292" s="65"/>
      <c r="AC292" s="609"/>
      <c r="AH292" s="82"/>
      <c r="AJ292" s="82"/>
    </row>
    <row r="293" spans="2:61" ht="20.100000000000001" customHeight="1" x14ac:dyDescent="0.15">
      <c r="B293" s="761"/>
      <c r="C293" s="514"/>
      <c r="D293" s="292"/>
      <c r="E293" s="683" t="s">
        <v>346</v>
      </c>
      <c r="F293" s="684"/>
      <c r="G293" s="684"/>
      <c r="H293" s="685"/>
      <c r="I293" s="149"/>
      <c r="J293" s="338"/>
      <c r="K293" s="338"/>
      <c r="L293" s="149"/>
      <c r="M293" s="338"/>
      <c r="N293" s="122" t="s">
        <v>81</v>
      </c>
      <c r="O293" s="493" t="s">
        <v>283</v>
      </c>
      <c r="P293" s="493"/>
      <c r="Q293" s="675"/>
      <c r="R293" s="316"/>
      <c r="S293" s="317"/>
      <c r="T293" s="317"/>
      <c r="U293" s="317"/>
      <c r="V293" s="317"/>
      <c r="W293" s="317"/>
      <c r="X293" s="144"/>
      <c r="Y293" s="144"/>
      <c r="Z293" s="144"/>
      <c r="AA293" s="67"/>
      <c r="AB293" s="58" t="s">
        <v>102</v>
      </c>
      <c r="AC293" s="662"/>
      <c r="AE293" s="31" t="str">
        <f>+N293</f>
        <v>□</v>
      </c>
      <c r="AH293" s="34" t="str">
        <f>IF(AE293&amp;AE294&amp;AE295="■□□","◎無し",IF(AE293&amp;AE294&amp;AE295="□■□","●適合",IF(AE293&amp;AE294&amp;AE295="□□■","◆未達",IF(AE293&amp;AE294&amp;AE295="□□□","■未答","▼矛盾"))))</f>
        <v>■未答</v>
      </c>
      <c r="AI293" s="46"/>
      <c r="AL293" s="28" t="s">
        <v>103</v>
      </c>
      <c r="AM293" s="35" t="s">
        <v>104</v>
      </c>
      <c r="AN293" s="35" t="s">
        <v>105</v>
      </c>
      <c r="AO293" s="35" t="s">
        <v>106</v>
      </c>
      <c r="AP293" s="35" t="s">
        <v>107</v>
      </c>
      <c r="AQ293" s="35" t="s">
        <v>87</v>
      </c>
    </row>
    <row r="294" spans="2:61" ht="20.100000000000001" customHeight="1" x14ac:dyDescent="0.15">
      <c r="B294" s="761"/>
      <c r="C294" s="514"/>
      <c r="D294" s="292"/>
      <c r="E294" s="577"/>
      <c r="F294" s="578"/>
      <c r="G294" s="578"/>
      <c r="H294" s="579"/>
      <c r="I294" s="122" t="s">
        <v>68</v>
      </c>
      <c r="J294" s="451" t="s">
        <v>347</v>
      </c>
      <c r="K294" s="451"/>
      <c r="L294" s="451"/>
      <c r="M294" s="451"/>
      <c r="N294" s="451"/>
      <c r="O294" s="451"/>
      <c r="P294" s="451"/>
      <c r="Q294" s="452"/>
      <c r="R294" s="453" t="s">
        <v>485</v>
      </c>
      <c r="S294" s="444"/>
      <c r="T294" s="444"/>
      <c r="U294" s="444"/>
      <c r="V294" s="122" t="s">
        <v>81</v>
      </c>
      <c r="W294" s="454" t="s">
        <v>216</v>
      </c>
      <c r="X294" s="454"/>
      <c r="Y294" s="122" t="s">
        <v>81</v>
      </c>
      <c r="Z294" s="444" t="s">
        <v>217</v>
      </c>
      <c r="AA294" s="444"/>
      <c r="AB294" s="289"/>
      <c r="AC294" s="657"/>
      <c r="AE294" s="1" t="str">
        <f>+I294</f>
        <v>□</v>
      </c>
      <c r="AH294" s="115" t="s">
        <v>141</v>
      </c>
      <c r="AJ294" s="32" t="str">
        <f>IF(V294&amp;Y294="■□","◎過分",IF(V294&amp;Y294="□■","●適合",IF(V294&amp;Y294="□□","■未答","▼矛盾")))</f>
        <v>■未答</v>
      </c>
      <c r="AL294" s="28"/>
      <c r="AM294" s="32" t="s">
        <v>63</v>
      </c>
      <c r="AN294" s="32" t="s">
        <v>64</v>
      </c>
      <c r="AO294" s="32" t="s">
        <v>65</v>
      </c>
      <c r="AP294" s="34" t="s">
        <v>88</v>
      </c>
      <c r="AQ294" s="34" t="s">
        <v>66</v>
      </c>
    </row>
    <row r="295" spans="2:61" ht="20.100000000000001" customHeight="1" x14ac:dyDescent="0.15">
      <c r="B295" s="761"/>
      <c r="C295" s="514"/>
      <c r="D295" s="292"/>
      <c r="E295" s="577"/>
      <c r="F295" s="578"/>
      <c r="G295" s="578"/>
      <c r="H295" s="579"/>
      <c r="I295" s="123" t="s">
        <v>68</v>
      </c>
      <c r="J295" s="548" t="s">
        <v>307</v>
      </c>
      <c r="K295" s="548"/>
      <c r="L295" s="548"/>
      <c r="M295" s="548"/>
      <c r="N295" s="548"/>
      <c r="O295" s="548"/>
      <c r="P295" s="548"/>
      <c r="Q295" s="612"/>
      <c r="R295" s="756" t="s">
        <v>306</v>
      </c>
      <c r="S295" s="757"/>
      <c r="T295" s="757"/>
      <c r="U295" s="757"/>
      <c r="V295" s="757"/>
      <c r="W295" s="757"/>
      <c r="X295" s="638"/>
      <c r="Y295" s="638"/>
      <c r="Z295" s="638"/>
      <c r="AA295" s="324" t="s">
        <v>110</v>
      </c>
      <c r="AB295" s="65"/>
      <c r="AC295" s="657"/>
      <c r="AE295" s="1" t="str">
        <f>+I295</f>
        <v>□</v>
      </c>
      <c r="AH295" s="115" t="s">
        <v>219</v>
      </c>
      <c r="AJ295" s="34" t="str">
        <f>IF(X295&gt;0,IF(X295&lt;700,"◆低すぎ",IF(X295&gt;900,"◆高すぎ","●適合")),"■未答")</f>
        <v>■未答</v>
      </c>
    </row>
    <row r="296" spans="2:61" ht="20.100000000000001" customHeight="1" x14ac:dyDescent="0.15">
      <c r="B296" s="761"/>
      <c r="C296" s="514"/>
      <c r="D296" s="271"/>
      <c r="E296" s="586" t="s">
        <v>348</v>
      </c>
      <c r="F296" s="590"/>
      <c r="G296" s="590"/>
      <c r="H296" s="591"/>
      <c r="I296" s="138"/>
      <c r="J296" s="139"/>
      <c r="K296" s="139"/>
      <c r="L296" s="138"/>
      <c r="M296" s="139"/>
      <c r="N296" s="140" t="s">
        <v>81</v>
      </c>
      <c r="O296" s="493" t="s">
        <v>283</v>
      </c>
      <c r="P296" s="493"/>
      <c r="Q296" s="675"/>
      <c r="R296" s="37"/>
      <c r="S296" s="301" t="s">
        <v>345</v>
      </c>
      <c r="T296" s="301"/>
      <c r="U296" s="301"/>
      <c r="V296" s="301"/>
      <c r="W296" s="301"/>
      <c r="X296" s="301"/>
      <c r="Y296" s="759"/>
      <c r="Z296" s="759"/>
      <c r="AA296" s="327" t="s">
        <v>110</v>
      </c>
      <c r="AB296" s="327"/>
      <c r="AC296" s="313"/>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103</v>
      </c>
      <c r="AM296" s="35" t="s">
        <v>104</v>
      </c>
      <c r="AN296" s="35" t="s">
        <v>105</v>
      </c>
      <c r="AO296" s="35" t="s">
        <v>106</v>
      </c>
      <c r="AP296" s="35" t="s">
        <v>107</v>
      </c>
      <c r="AQ296" s="35" t="s">
        <v>87</v>
      </c>
      <c r="BB296" s="1"/>
      <c r="BC296" s="1"/>
      <c r="BD296" s="1"/>
      <c r="BE296" s="1"/>
      <c r="BF296" s="1"/>
      <c r="BG296" s="1"/>
      <c r="BH296" s="1"/>
      <c r="BI296" s="1"/>
    </row>
    <row r="297" spans="2:61" ht="20.100000000000001" customHeight="1" x14ac:dyDescent="0.15">
      <c r="B297" s="761"/>
      <c r="C297" s="514"/>
      <c r="D297" s="271"/>
      <c r="E297" s="592"/>
      <c r="F297" s="596"/>
      <c r="G297" s="596"/>
      <c r="H297" s="597"/>
      <c r="I297" s="123" t="s">
        <v>68</v>
      </c>
      <c r="J297" s="548" t="s">
        <v>269</v>
      </c>
      <c r="K297" s="548"/>
      <c r="L297" s="123" t="s">
        <v>81</v>
      </c>
      <c r="M297" s="548" t="s">
        <v>270</v>
      </c>
      <c r="N297" s="548"/>
      <c r="O297" s="548"/>
      <c r="P297" s="73"/>
      <c r="Q297" s="74"/>
      <c r="R297" s="158"/>
      <c r="S297" s="324" t="s">
        <v>1</v>
      </c>
      <c r="T297" s="324"/>
      <c r="U297" s="324"/>
      <c r="V297" s="324"/>
      <c r="W297" s="324"/>
      <c r="X297" s="324"/>
      <c r="Y297" s="740"/>
      <c r="Z297" s="740"/>
      <c r="AA297" s="148" t="s">
        <v>110</v>
      </c>
      <c r="AB297" s="148"/>
      <c r="AC297" s="313"/>
      <c r="AE297" s="1" t="str">
        <f>+I297</f>
        <v>□</v>
      </c>
      <c r="AJ297" s="34" t="str">
        <f>IF(Y297&gt;0,IF(Y297&lt;900,"◆未達","●適合"),"■未答")</f>
        <v>■未答</v>
      </c>
      <c r="AK297" s="15" t="s">
        <v>2</v>
      </c>
      <c r="AL297" s="28"/>
      <c r="AM297" s="32" t="s">
        <v>63</v>
      </c>
      <c r="AN297" s="32" t="s">
        <v>64</v>
      </c>
      <c r="AO297" s="32" t="s">
        <v>65</v>
      </c>
      <c r="AP297" s="34" t="s">
        <v>88</v>
      </c>
      <c r="AQ297" s="34" t="s">
        <v>66</v>
      </c>
      <c r="BB297" s="1"/>
      <c r="BC297" s="1"/>
      <c r="BD297" s="1"/>
      <c r="BE297" s="1"/>
      <c r="BF297" s="1"/>
      <c r="BG297" s="1"/>
      <c r="BH297" s="1"/>
      <c r="BI297" s="1"/>
    </row>
    <row r="298" spans="2:61" ht="20.100000000000001" customHeight="1" x14ac:dyDescent="0.15">
      <c r="B298" s="761"/>
      <c r="C298" s="514"/>
      <c r="D298" s="271"/>
      <c r="E298" s="585" t="s">
        <v>296</v>
      </c>
      <c r="F298" s="590" t="s">
        <v>46</v>
      </c>
      <c r="G298" s="590"/>
      <c r="H298" s="591"/>
      <c r="I298" s="76"/>
      <c r="J298" s="139"/>
      <c r="K298" s="139"/>
      <c r="L298" s="139"/>
      <c r="M298" s="139"/>
      <c r="N298" s="140" t="s">
        <v>81</v>
      </c>
      <c r="O298" s="493" t="s">
        <v>283</v>
      </c>
      <c r="P298" s="493"/>
      <c r="Q298" s="493"/>
      <c r="R298" s="610" t="s">
        <v>175</v>
      </c>
      <c r="S298" s="611"/>
      <c r="T298" s="611"/>
      <c r="U298" s="611"/>
      <c r="V298" s="450"/>
      <c r="W298" s="450"/>
      <c r="X298" s="306" t="s">
        <v>110</v>
      </c>
      <c r="Y298" s="306"/>
      <c r="Z298" s="306"/>
      <c r="AA298" s="306"/>
      <c r="AB298" s="59"/>
      <c r="AC298" s="313"/>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15">
      <c r="B299" s="761"/>
      <c r="C299" s="514"/>
      <c r="D299" s="271"/>
      <c r="E299" s="665"/>
      <c r="F299" s="593"/>
      <c r="G299" s="593"/>
      <c r="H299" s="594"/>
      <c r="I299" s="48" t="s">
        <v>81</v>
      </c>
      <c r="J299" s="451" t="s">
        <v>297</v>
      </c>
      <c r="K299" s="451"/>
      <c r="L299" s="451"/>
      <c r="M299" s="451"/>
      <c r="N299" s="451"/>
      <c r="O299" s="451"/>
      <c r="P299" s="451"/>
      <c r="Q299" s="452"/>
      <c r="R299" s="610" t="s">
        <v>179</v>
      </c>
      <c r="S299" s="611"/>
      <c r="T299" s="611"/>
      <c r="U299" s="611"/>
      <c r="V299" s="450"/>
      <c r="W299" s="450"/>
      <c r="X299" s="306" t="s">
        <v>110</v>
      </c>
      <c r="Y299" s="301"/>
      <c r="Z299" s="301"/>
      <c r="AA299" s="306"/>
      <c r="AB299" s="59"/>
      <c r="AC299" s="313"/>
      <c r="AE299" s="31" t="str">
        <f>+N298</f>
        <v>□</v>
      </c>
      <c r="AH299" s="115" t="s">
        <v>180</v>
      </c>
      <c r="AJ299" s="34" t="str">
        <f>IF(V299&gt;0,IF(V299&lt;195,"◆195未満","●適合"),"■未答")</f>
        <v>■未答</v>
      </c>
      <c r="AL299" s="28" t="s">
        <v>103</v>
      </c>
      <c r="AM299" s="35" t="s">
        <v>104</v>
      </c>
      <c r="AN299" s="35" t="s">
        <v>105</v>
      </c>
      <c r="AO299" s="35" t="s">
        <v>106</v>
      </c>
      <c r="AP299" s="35" t="s">
        <v>107</v>
      </c>
      <c r="AQ299" s="35" t="s">
        <v>87</v>
      </c>
      <c r="BB299" s="1"/>
      <c r="BC299" s="1"/>
      <c r="BD299" s="1"/>
      <c r="BE299" s="1"/>
      <c r="BF299" s="1"/>
      <c r="BG299" s="1"/>
      <c r="BH299" s="1"/>
      <c r="BI299" s="1"/>
    </row>
    <row r="300" spans="2:61" ht="20.100000000000001" customHeight="1" x14ac:dyDescent="0.15">
      <c r="B300" s="761"/>
      <c r="C300" s="514"/>
      <c r="D300" s="271"/>
      <c r="E300" s="665"/>
      <c r="F300" s="596"/>
      <c r="G300" s="596"/>
      <c r="H300" s="597"/>
      <c r="I300" s="48" t="s">
        <v>81</v>
      </c>
      <c r="J300" s="451" t="s">
        <v>298</v>
      </c>
      <c r="K300" s="451"/>
      <c r="L300" s="451"/>
      <c r="M300" s="451"/>
      <c r="N300" s="451"/>
      <c r="O300" s="451"/>
      <c r="P300" s="451"/>
      <c r="Q300" s="452"/>
      <c r="R300" s="305"/>
      <c r="S300" s="646" t="s">
        <v>182</v>
      </c>
      <c r="T300" s="646"/>
      <c r="U300" s="646"/>
      <c r="V300" s="646"/>
      <c r="W300" s="646"/>
      <c r="X300" s="646"/>
      <c r="Y300" s="456">
        <f>+W298*2+W299</f>
        <v>0</v>
      </c>
      <c r="Z300" s="456"/>
      <c r="AA300" s="306" t="s">
        <v>110</v>
      </c>
      <c r="AB300" s="59"/>
      <c r="AC300" s="313"/>
      <c r="AE300" s="1" t="str">
        <f>+I299</f>
        <v>□</v>
      </c>
      <c r="AH300" s="115" t="s">
        <v>183</v>
      </c>
      <c r="AJ300" s="34" t="str">
        <f>IF(Y300&gt;0,IF((V298*2+V299)&lt;550,IF((V298*2+V299)&gt;750,"◆未達","●適合"),"◆未達"),"■未答")</f>
        <v>■未答</v>
      </c>
      <c r="AL300" s="28"/>
      <c r="AM300" s="32" t="s">
        <v>63</v>
      </c>
      <c r="AN300" s="32" t="s">
        <v>64</v>
      </c>
      <c r="AO300" s="32" t="s">
        <v>65</v>
      </c>
      <c r="AP300" s="34" t="s">
        <v>88</v>
      </c>
      <c r="AQ300" s="34" t="s">
        <v>66</v>
      </c>
      <c r="BB300" s="1"/>
      <c r="BC300" s="1"/>
      <c r="BD300" s="1"/>
      <c r="BE300" s="1"/>
      <c r="BF300" s="1"/>
      <c r="BG300" s="1"/>
      <c r="BH300" s="1"/>
      <c r="BI300" s="1"/>
    </row>
    <row r="301" spans="2:61" ht="20.100000000000001" customHeight="1" x14ac:dyDescent="0.15">
      <c r="B301" s="761"/>
      <c r="C301" s="514"/>
      <c r="D301" s="271"/>
      <c r="E301" s="665"/>
      <c r="F301" s="674" t="s">
        <v>3</v>
      </c>
      <c r="G301" s="674"/>
      <c r="H301" s="731"/>
      <c r="I301" s="283"/>
      <c r="J301" s="283"/>
      <c r="K301" s="283"/>
      <c r="L301" s="283"/>
      <c r="M301" s="283"/>
      <c r="N301" s="283"/>
      <c r="O301" s="283"/>
      <c r="P301" s="283"/>
      <c r="Q301" s="284"/>
      <c r="R301" s="610" t="s">
        <v>184</v>
      </c>
      <c r="S301" s="611"/>
      <c r="T301" s="611"/>
      <c r="U301" s="611"/>
      <c r="V301" s="450"/>
      <c r="W301" s="450"/>
      <c r="X301" s="306" t="s">
        <v>110</v>
      </c>
      <c r="Y301" s="301"/>
      <c r="Z301" s="301"/>
      <c r="AA301" s="306"/>
      <c r="AB301" s="59"/>
      <c r="AC301" s="313"/>
      <c r="AE301" s="1" t="str">
        <f>+I300</f>
        <v>□</v>
      </c>
      <c r="AH301" s="82" t="s">
        <v>185</v>
      </c>
      <c r="AJ301" s="34" t="str">
        <f>IF(V301&gt;0,IF(V301&gt;30,"◆30超過","●適合"),"■未答")</f>
        <v>■未答</v>
      </c>
      <c r="BB301" s="1"/>
      <c r="BC301" s="1"/>
      <c r="BD301" s="1"/>
      <c r="BE301" s="1"/>
      <c r="BF301" s="1"/>
      <c r="BG301" s="1"/>
      <c r="BH301" s="1"/>
      <c r="BI301" s="1"/>
    </row>
    <row r="302" spans="2:61" ht="20.100000000000001" customHeight="1" x14ac:dyDescent="0.15">
      <c r="B302" s="761"/>
      <c r="C302" s="514"/>
      <c r="D302" s="271"/>
      <c r="E302" s="665"/>
      <c r="F302" s="586" t="s">
        <v>299</v>
      </c>
      <c r="G302" s="590"/>
      <c r="H302" s="591"/>
      <c r="I302" s="125"/>
      <c r="J302" s="77"/>
      <c r="K302" s="77"/>
      <c r="L302" s="77"/>
      <c r="M302" s="77"/>
      <c r="N302" s="77"/>
      <c r="O302" s="77"/>
      <c r="P302" s="77"/>
      <c r="Q302" s="77"/>
      <c r="R302" s="323"/>
      <c r="S302" s="290"/>
      <c r="T302" s="290"/>
      <c r="U302" s="290"/>
      <c r="V302" s="144"/>
      <c r="W302" s="144"/>
      <c r="X302" s="67"/>
      <c r="Y302" s="67"/>
      <c r="Z302" s="67"/>
      <c r="AA302" s="67"/>
      <c r="AB302" s="131"/>
      <c r="AC302" s="313"/>
      <c r="BB302" s="1"/>
      <c r="BC302" s="1"/>
      <c r="BD302" s="1"/>
      <c r="BE302" s="1"/>
      <c r="BF302" s="1"/>
      <c r="BG302" s="1"/>
      <c r="BH302" s="1"/>
      <c r="BI302" s="1"/>
    </row>
    <row r="303" spans="2:61" ht="20.100000000000001" customHeight="1" x14ac:dyDescent="0.15">
      <c r="B303" s="761"/>
      <c r="C303" s="514"/>
      <c r="D303" s="271"/>
      <c r="E303" s="665"/>
      <c r="F303" s="592"/>
      <c r="G303" s="593"/>
      <c r="H303" s="594"/>
      <c r="I303" s="279"/>
      <c r="J303" s="280"/>
      <c r="K303" s="280"/>
      <c r="L303" s="280"/>
      <c r="M303" s="280"/>
      <c r="N303" s="122" t="s">
        <v>81</v>
      </c>
      <c r="O303" s="451" t="s">
        <v>283</v>
      </c>
      <c r="P303" s="451"/>
      <c r="Q303" s="451"/>
      <c r="R303" s="610" t="s">
        <v>300</v>
      </c>
      <c r="S303" s="611"/>
      <c r="T303" s="611"/>
      <c r="U303" s="611"/>
      <c r="V303" s="122" t="s">
        <v>81</v>
      </c>
      <c r="W303" s="306" t="s">
        <v>140</v>
      </c>
      <c r="X303" s="306"/>
      <c r="Y303" s="122" t="s">
        <v>81</v>
      </c>
      <c r="Z303" s="306" t="s">
        <v>301</v>
      </c>
      <c r="AA303" s="306"/>
      <c r="AB303" s="59"/>
      <c r="AC303" s="313"/>
      <c r="AE303" s="31" t="str">
        <f>+N303</f>
        <v>□</v>
      </c>
      <c r="AH303" s="34" t="str">
        <f>IF(AE303&amp;AE304&amp;AE305="■□□","◎無し",IF(AE303&amp;AE304&amp;AE305="□■□","●適合",IF(AE303&amp;AE304&amp;AE305="□□■","◆未達",IF(AE303&amp;AE304&amp;AE305="□□□","■未答","▼矛盾"))))</f>
        <v>■未答</v>
      </c>
      <c r="AI303" s="46"/>
      <c r="AL303" s="28" t="s">
        <v>103</v>
      </c>
      <c r="AM303" s="35" t="s">
        <v>104</v>
      </c>
      <c r="AN303" s="35" t="s">
        <v>105</v>
      </c>
      <c r="AO303" s="35" t="s">
        <v>106</v>
      </c>
      <c r="AP303" s="35" t="s">
        <v>107</v>
      </c>
      <c r="AQ303" s="35" t="s">
        <v>87</v>
      </c>
      <c r="BB303" s="1"/>
      <c r="BC303" s="1"/>
      <c r="BD303" s="1"/>
      <c r="BE303" s="1"/>
      <c r="BF303" s="1"/>
      <c r="BG303" s="1"/>
      <c r="BH303" s="1"/>
      <c r="BI303" s="1"/>
    </row>
    <row r="304" spans="2:61" ht="20.100000000000001" customHeight="1" x14ac:dyDescent="0.15">
      <c r="B304" s="761"/>
      <c r="C304" s="514"/>
      <c r="D304" s="271"/>
      <c r="E304" s="665"/>
      <c r="F304" s="595"/>
      <c r="G304" s="596"/>
      <c r="H304" s="597"/>
      <c r="I304" s="147" t="s">
        <v>81</v>
      </c>
      <c r="J304" s="451" t="s">
        <v>303</v>
      </c>
      <c r="K304" s="451"/>
      <c r="L304" s="451"/>
      <c r="M304" s="451"/>
      <c r="N304" s="451"/>
      <c r="O304" s="451"/>
      <c r="P304" s="451"/>
      <c r="Q304" s="452"/>
      <c r="R304" s="453" t="s">
        <v>302</v>
      </c>
      <c r="S304" s="444"/>
      <c r="T304" s="444"/>
      <c r="U304" s="444"/>
      <c r="V304" s="122" t="s">
        <v>81</v>
      </c>
      <c r="W304" s="301" t="s">
        <v>140</v>
      </c>
      <c r="X304" s="301"/>
      <c r="Y304" s="122" t="s">
        <v>81</v>
      </c>
      <c r="Z304" s="301" t="s">
        <v>301</v>
      </c>
      <c r="AA304" s="301"/>
      <c r="AB304" s="71"/>
      <c r="AC304" s="313"/>
      <c r="AE304" s="1" t="str">
        <f>+I304</f>
        <v>□</v>
      </c>
      <c r="AL304" s="28"/>
      <c r="AM304" s="32" t="s">
        <v>63</v>
      </c>
      <c r="AN304" s="32" t="s">
        <v>64</v>
      </c>
      <c r="AO304" s="32" t="s">
        <v>65</v>
      </c>
      <c r="AP304" s="34" t="s">
        <v>88</v>
      </c>
      <c r="AQ304" s="34" t="s">
        <v>66</v>
      </c>
      <c r="BB304" s="1"/>
      <c r="BC304" s="1"/>
      <c r="BD304" s="1"/>
      <c r="BE304" s="1"/>
      <c r="BF304" s="1"/>
      <c r="BG304" s="1"/>
      <c r="BH304" s="1"/>
      <c r="BI304" s="1"/>
    </row>
    <row r="305" spans="1:61" ht="20.100000000000001" customHeight="1" x14ac:dyDescent="0.15">
      <c r="B305" s="761"/>
      <c r="C305" s="514"/>
      <c r="D305" s="271"/>
      <c r="E305" s="665"/>
      <c r="F305" s="590" t="s">
        <v>47</v>
      </c>
      <c r="G305" s="590"/>
      <c r="H305" s="591"/>
      <c r="I305" s="147" t="s">
        <v>81</v>
      </c>
      <c r="J305" s="451" t="s">
        <v>304</v>
      </c>
      <c r="K305" s="451"/>
      <c r="L305" s="451"/>
      <c r="M305" s="451"/>
      <c r="N305" s="451"/>
      <c r="O305" s="451"/>
      <c r="P305" s="451"/>
      <c r="Q305" s="452"/>
      <c r="R305" s="453" t="s">
        <v>485</v>
      </c>
      <c r="S305" s="444"/>
      <c r="T305" s="444"/>
      <c r="U305" s="444"/>
      <c r="V305" s="122" t="s">
        <v>81</v>
      </c>
      <c r="W305" s="454" t="s">
        <v>216</v>
      </c>
      <c r="X305" s="454"/>
      <c r="Y305" s="122" t="s">
        <v>81</v>
      </c>
      <c r="Z305" s="455" t="s">
        <v>217</v>
      </c>
      <c r="AA305" s="444"/>
      <c r="AB305" s="289"/>
      <c r="AC305" s="313"/>
      <c r="AE305" s="1" t="str">
        <f>+I305</f>
        <v>□</v>
      </c>
      <c r="AH305" s="115" t="s">
        <v>141</v>
      </c>
      <c r="AJ305" s="32" t="str">
        <f>IF(V305&amp;Y305="■□","◎過分",IF(V305&amp;Y305="□■","●適合",IF(V305&amp;Y305="□□","■未答","▼矛盾")))</f>
        <v>■未答</v>
      </c>
      <c r="BB305" s="1"/>
      <c r="BC305" s="1"/>
      <c r="BD305" s="1"/>
      <c r="BE305" s="1"/>
      <c r="BF305" s="1"/>
      <c r="BG305" s="1"/>
      <c r="BH305" s="1"/>
      <c r="BI305" s="1"/>
    </row>
    <row r="306" spans="1:61" ht="20.100000000000001" customHeight="1" x14ac:dyDescent="0.15">
      <c r="B306" s="761"/>
      <c r="C306" s="514"/>
      <c r="D306" s="271"/>
      <c r="E306" s="665"/>
      <c r="F306" s="593"/>
      <c r="G306" s="593"/>
      <c r="H306" s="594"/>
      <c r="I306" s="132"/>
      <c r="J306" s="338"/>
      <c r="K306" s="338"/>
      <c r="L306" s="338"/>
      <c r="M306" s="338"/>
      <c r="N306" s="338"/>
      <c r="O306" s="338"/>
      <c r="P306" s="338"/>
      <c r="Q306" s="341"/>
      <c r="R306" s="453" t="s">
        <v>218</v>
      </c>
      <c r="S306" s="444"/>
      <c r="T306" s="444"/>
      <c r="U306" s="444"/>
      <c r="V306" s="444"/>
      <c r="W306" s="444"/>
      <c r="X306" s="450"/>
      <c r="Y306" s="450"/>
      <c r="Z306" s="450"/>
      <c r="AA306" s="301" t="s">
        <v>110</v>
      </c>
      <c r="AB306" s="71"/>
      <c r="AC306" s="313"/>
      <c r="AH306" s="115" t="s">
        <v>219</v>
      </c>
      <c r="AJ306" s="34" t="str">
        <f>IF(X306&gt;0,IF(X306&lt;700,"◆低すぎ",IF(X306&gt;900,"◆高すぎ","●適合")),"■未答")</f>
        <v>■未答</v>
      </c>
      <c r="BB306" s="1"/>
      <c r="BC306" s="1"/>
      <c r="BD306" s="1"/>
      <c r="BE306" s="1"/>
      <c r="BF306" s="1"/>
      <c r="BG306" s="1"/>
      <c r="BH306" s="1"/>
      <c r="BI306" s="1"/>
    </row>
    <row r="307" spans="1:61" ht="20.100000000000001" customHeight="1" thickBot="1" x14ac:dyDescent="0.2">
      <c r="B307" s="762"/>
      <c r="C307" s="763"/>
      <c r="D307" s="293"/>
      <c r="E307" s="776"/>
      <c r="F307" s="640"/>
      <c r="G307" s="640"/>
      <c r="H307" s="641"/>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2" customFormat="1" ht="36" customHeight="1" thickBot="1" x14ac:dyDescent="0.2">
      <c r="B308" s="785" t="s">
        <v>554</v>
      </c>
      <c r="C308" s="786"/>
      <c r="D308" s="786"/>
      <c r="E308" s="786"/>
      <c r="F308" s="786"/>
      <c r="G308" s="786"/>
      <c r="H308" s="786"/>
      <c r="I308" s="786"/>
      <c r="J308" s="786"/>
      <c r="K308" s="786"/>
      <c r="L308" s="786"/>
      <c r="M308" s="786"/>
      <c r="N308" s="786"/>
      <c r="O308" s="786"/>
      <c r="P308" s="786"/>
      <c r="Q308" s="786"/>
      <c r="R308" s="786"/>
      <c r="S308" s="786"/>
      <c r="T308" s="786"/>
      <c r="U308" s="786"/>
      <c r="V308" s="786"/>
      <c r="W308" s="786"/>
      <c r="X308" s="786"/>
      <c r="Y308" s="786"/>
      <c r="Z308" s="786"/>
      <c r="AA308" s="786"/>
      <c r="AB308" s="786"/>
      <c r="AC308" s="787"/>
    </row>
    <row r="309" spans="1:61" s="212" customFormat="1" ht="19.5" customHeight="1" x14ac:dyDescent="0.15">
      <c r="A309" s="219"/>
      <c r="B309" s="832" t="s">
        <v>487</v>
      </c>
      <c r="C309" s="833"/>
      <c r="D309" s="747" t="s">
        <v>488</v>
      </c>
      <c r="E309" s="748"/>
      <c r="F309" s="748"/>
      <c r="G309" s="748"/>
      <c r="H309" s="749"/>
      <c r="I309" s="352" t="s">
        <v>68</v>
      </c>
      <c r="J309" s="503" t="s">
        <v>555</v>
      </c>
      <c r="K309" s="503"/>
      <c r="L309" s="503"/>
      <c r="M309" s="503"/>
      <c r="N309" s="503"/>
      <c r="O309" s="503"/>
      <c r="P309" s="503"/>
      <c r="Q309" s="503"/>
      <c r="R309" s="503"/>
      <c r="S309" s="503"/>
      <c r="T309" s="503"/>
      <c r="U309" s="503"/>
      <c r="V309" s="503"/>
      <c r="W309" s="503"/>
      <c r="X309" s="503"/>
      <c r="Y309" s="503"/>
      <c r="Z309" s="503"/>
      <c r="AA309" s="503"/>
      <c r="AB309" s="503"/>
      <c r="AC309" s="788"/>
    </row>
    <row r="310" spans="1:61" s="212" customFormat="1" ht="19.5" customHeight="1" x14ac:dyDescent="0.15">
      <c r="A310" s="219"/>
      <c r="B310" s="834"/>
      <c r="C310" s="835"/>
      <c r="D310" s="669"/>
      <c r="E310" s="670"/>
      <c r="F310" s="670"/>
      <c r="G310" s="670"/>
      <c r="H310" s="671"/>
      <c r="I310" s="353" t="s">
        <v>68</v>
      </c>
      <c r="J310" s="548" t="s">
        <v>556</v>
      </c>
      <c r="K310" s="548"/>
      <c r="L310" s="548"/>
      <c r="M310" s="548"/>
      <c r="N310" s="548"/>
      <c r="O310" s="548"/>
      <c r="P310" s="548"/>
      <c r="Q310" s="548"/>
      <c r="R310" s="548"/>
      <c r="S310" s="548"/>
      <c r="T310" s="548"/>
      <c r="U310" s="548"/>
      <c r="V310" s="548"/>
      <c r="W310" s="548"/>
      <c r="X310" s="548"/>
      <c r="Y310" s="548"/>
      <c r="Z310" s="548"/>
      <c r="AA310" s="548"/>
      <c r="AB310" s="548"/>
      <c r="AC310" s="789"/>
    </row>
    <row r="311" spans="1:61" s="212" customFormat="1" ht="30.75" customHeight="1" x14ac:dyDescent="0.15">
      <c r="A311" s="219"/>
      <c r="B311" s="834"/>
      <c r="C311" s="835"/>
      <c r="D311" s="693" t="s">
        <v>489</v>
      </c>
      <c r="E311" s="694"/>
      <c r="F311" s="694"/>
      <c r="G311" s="694"/>
      <c r="H311" s="695"/>
      <c r="I311" s="354"/>
      <c r="J311" s="355"/>
      <c r="K311" s="355"/>
      <c r="L311" s="356"/>
      <c r="M311" s="355"/>
      <c r="N311" s="357" t="s">
        <v>81</v>
      </c>
      <c r="O311" s="823" t="s">
        <v>341</v>
      </c>
      <c r="P311" s="823"/>
      <c r="Q311" s="824"/>
      <c r="R311" s="194" t="s">
        <v>81</v>
      </c>
      <c r="S311" s="825" t="s">
        <v>490</v>
      </c>
      <c r="T311" s="825"/>
      <c r="U311" s="825"/>
      <c r="V311" s="825"/>
      <c r="W311" s="825"/>
      <c r="X311" s="825"/>
      <c r="Y311" s="825"/>
      <c r="Z311" s="825"/>
      <c r="AA311" s="825"/>
      <c r="AB311" s="826"/>
      <c r="AC311" s="311"/>
      <c r="AE311" s="212" t="str">
        <f>+N311</f>
        <v>□</v>
      </c>
    </row>
    <row r="312" spans="1:61" s="212" customFormat="1" ht="17.25" customHeight="1" x14ac:dyDescent="0.15">
      <c r="A312" s="219"/>
      <c r="B312" s="834"/>
      <c r="C312" s="835"/>
      <c r="D312" s="294"/>
      <c r="E312" s="693" t="s">
        <v>499</v>
      </c>
      <c r="F312" s="694"/>
      <c r="G312" s="694"/>
      <c r="H312" s="695"/>
      <c r="I312" s="358" t="s">
        <v>68</v>
      </c>
      <c r="J312" s="493" t="s">
        <v>284</v>
      </c>
      <c r="K312" s="493"/>
      <c r="L312" s="493"/>
      <c r="M312" s="493"/>
      <c r="N312" s="493"/>
      <c r="O312" s="493"/>
      <c r="P312" s="493"/>
      <c r="Q312" s="675"/>
      <c r="R312" s="359"/>
      <c r="S312" s="287"/>
      <c r="T312" s="287"/>
      <c r="U312" s="287"/>
      <c r="V312" s="287"/>
      <c r="W312" s="287"/>
      <c r="X312" s="287"/>
      <c r="Y312" s="287"/>
      <c r="Z312" s="287"/>
      <c r="AA312" s="287"/>
      <c r="AB312" s="303"/>
      <c r="AC312" s="307"/>
      <c r="AE312" s="31" t="str">
        <f t="shared" ref="AE312:AE322" si="3">+I312</f>
        <v>□</v>
      </c>
      <c r="AH312" s="34" t="str">
        <f>IF(AE311&amp;AE312&amp;AE313="■□□","◎無し",IF(AE311&amp;AE312&amp;AE313="□■□","●適合",IF(AE311&amp;AE312&amp;AE313="□□■","◆未達",IF(AE311&amp;AE312&amp;AE313="□□□","■未答","▼矛盾"))))</f>
        <v>■未答</v>
      </c>
      <c r="AL312" s="283" t="s">
        <v>103</v>
      </c>
      <c r="AM312" s="35" t="s">
        <v>104</v>
      </c>
      <c r="AN312" s="35" t="s">
        <v>105</v>
      </c>
      <c r="AO312" s="35" t="s">
        <v>106</v>
      </c>
      <c r="AP312" s="35" t="s">
        <v>107</v>
      </c>
      <c r="AQ312" s="35" t="s">
        <v>87</v>
      </c>
    </row>
    <row r="313" spans="1:61" s="212" customFormat="1" ht="17.25" customHeight="1" x14ac:dyDescent="0.15">
      <c r="A313" s="219"/>
      <c r="B313" s="834"/>
      <c r="C313" s="835"/>
      <c r="D313" s="294"/>
      <c r="E313" s="295"/>
      <c r="F313" s="296"/>
      <c r="G313" s="296"/>
      <c r="H313" s="297"/>
      <c r="I313" s="346" t="s">
        <v>68</v>
      </c>
      <c r="J313" s="451" t="s">
        <v>285</v>
      </c>
      <c r="K313" s="451"/>
      <c r="L313" s="451"/>
      <c r="M313" s="451"/>
      <c r="N313" s="451"/>
      <c r="O313" s="451"/>
      <c r="P313" s="451"/>
      <c r="Q313" s="452"/>
      <c r="R313" s="158"/>
      <c r="S313" s="302"/>
      <c r="T313" s="302"/>
      <c r="U313" s="302"/>
      <c r="V313" s="302"/>
      <c r="W313" s="302"/>
      <c r="X313" s="302"/>
      <c r="Y313" s="302"/>
      <c r="Z313" s="302"/>
      <c r="AA313" s="302"/>
      <c r="AB313" s="302"/>
      <c r="AC313" s="310"/>
      <c r="AE313" s="1" t="str">
        <f t="shared" si="3"/>
        <v>□</v>
      </c>
      <c r="AL313" s="283"/>
      <c r="AM313" s="32" t="s">
        <v>63</v>
      </c>
      <c r="AN313" s="32" t="s">
        <v>64</v>
      </c>
      <c r="AO313" s="32" t="s">
        <v>65</v>
      </c>
      <c r="AP313" s="34" t="s">
        <v>88</v>
      </c>
      <c r="AQ313" s="34" t="s">
        <v>66</v>
      </c>
    </row>
    <row r="314" spans="1:61" s="212" customFormat="1" ht="17.25" customHeight="1" x14ac:dyDescent="0.15">
      <c r="A314" s="219"/>
      <c r="B314" s="834"/>
      <c r="C314" s="835"/>
      <c r="D314" s="294"/>
      <c r="E314" s="693" t="s">
        <v>500</v>
      </c>
      <c r="F314" s="694"/>
      <c r="G314" s="694"/>
      <c r="H314" s="695"/>
      <c r="I314" s="358" t="s">
        <v>68</v>
      </c>
      <c r="J314" s="493" t="s">
        <v>501</v>
      </c>
      <c r="K314" s="493"/>
      <c r="L314" s="493"/>
      <c r="M314" s="493"/>
      <c r="N314" s="493"/>
      <c r="O314" s="493"/>
      <c r="P314" s="493"/>
      <c r="Q314" s="675"/>
      <c r="R314" s="726" t="s">
        <v>165</v>
      </c>
      <c r="S314" s="727"/>
      <c r="T314" s="727"/>
      <c r="U314" s="727"/>
      <c r="V314" s="727"/>
      <c r="W314" s="727"/>
      <c r="X314" s="728"/>
      <c r="Y314" s="728"/>
      <c r="Z314" s="728"/>
      <c r="AA314" s="57" t="s">
        <v>110</v>
      </c>
      <c r="AB314" s="57"/>
      <c r="AC314" s="307"/>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83" t="s">
        <v>103</v>
      </c>
      <c r="AM314" s="35" t="s">
        <v>104</v>
      </c>
      <c r="AN314" s="35" t="s">
        <v>105</v>
      </c>
      <c r="AO314" s="35" t="s">
        <v>106</v>
      </c>
      <c r="AP314" s="35" t="s">
        <v>107</v>
      </c>
      <c r="AQ314" s="35" t="s">
        <v>87</v>
      </c>
    </row>
    <row r="315" spans="1:61" s="212" customFormat="1" ht="17.25" customHeight="1" x14ac:dyDescent="0.15">
      <c r="A315" s="219"/>
      <c r="B315" s="834"/>
      <c r="C315" s="835"/>
      <c r="D315" s="360"/>
      <c r="E315" s="696"/>
      <c r="F315" s="697"/>
      <c r="G315" s="697"/>
      <c r="H315" s="698"/>
      <c r="I315" s="361" t="s">
        <v>68</v>
      </c>
      <c r="J315" s="548" t="s">
        <v>502</v>
      </c>
      <c r="K315" s="548"/>
      <c r="L315" s="548"/>
      <c r="M315" s="548"/>
      <c r="N315" s="548"/>
      <c r="O315" s="548"/>
      <c r="P315" s="548"/>
      <c r="Q315" s="612"/>
      <c r="R315" s="756"/>
      <c r="S315" s="757"/>
      <c r="T315" s="757"/>
      <c r="U315" s="757"/>
      <c r="V315" s="757"/>
      <c r="W315" s="757"/>
      <c r="X315" s="874"/>
      <c r="Y315" s="874"/>
      <c r="Z315" s="874"/>
      <c r="AA315" s="324"/>
      <c r="AB315" s="50"/>
      <c r="AC315" s="310"/>
      <c r="AE315" s="1" t="str">
        <f t="shared" si="3"/>
        <v>□</v>
      </c>
      <c r="AF315" s="1">
        <f>+X314</f>
        <v>0</v>
      </c>
      <c r="AG315" s="1"/>
      <c r="AH315" s="2"/>
      <c r="AI315" s="2"/>
      <c r="AJ315" s="32" t="str">
        <f>IF(AF314=1,IF(AF315=0,"■未答",IF(AF315&lt;750,"◆未達","●範囲内")),"■未答")</f>
        <v>■未答</v>
      </c>
      <c r="AK315" s="2"/>
      <c r="AL315" s="283"/>
      <c r="AM315" s="32" t="s">
        <v>63</v>
      </c>
      <c r="AN315" s="32" t="s">
        <v>64</v>
      </c>
      <c r="AO315" s="32" t="s">
        <v>65</v>
      </c>
      <c r="AP315" s="34" t="s">
        <v>88</v>
      </c>
      <c r="AQ315" s="34" t="s">
        <v>66</v>
      </c>
    </row>
    <row r="316" spans="1:61" s="212" customFormat="1" ht="17.25" customHeight="1" x14ac:dyDescent="0.15">
      <c r="A316" s="219"/>
      <c r="B316" s="834"/>
      <c r="C316" s="835"/>
      <c r="D316" s="332"/>
      <c r="E316" s="864" t="s">
        <v>504</v>
      </c>
      <c r="F316" s="865"/>
      <c r="G316" s="865"/>
      <c r="H316" s="866"/>
      <c r="I316" s="43" t="s">
        <v>68</v>
      </c>
      <c r="J316" s="493" t="s">
        <v>438</v>
      </c>
      <c r="K316" s="493"/>
      <c r="L316" s="493"/>
      <c r="M316" s="493"/>
      <c r="N316" s="493"/>
      <c r="O316" s="493"/>
      <c r="P316" s="493"/>
      <c r="Q316" s="675"/>
      <c r="R316" s="103"/>
      <c r="S316" s="57"/>
      <c r="T316" s="57"/>
      <c r="U316" s="57"/>
      <c r="V316" s="57"/>
      <c r="W316" s="57"/>
      <c r="X316" s="57"/>
      <c r="Y316" s="57"/>
      <c r="Z316" s="57"/>
      <c r="AA316" s="57"/>
      <c r="AB316" s="57"/>
      <c r="AC316" s="608"/>
      <c r="AE316" s="31" t="str">
        <f t="shared" si="3"/>
        <v>□</v>
      </c>
      <c r="AF316" s="1"/>
      <c r="AG316" s="1"/>
      <c r="AH316" s="34" t="str">
        <f>IF(AE316&amp;AE317&amp;AE318="■□□","◎無し",IF(AE316&amp;AE317&amp;AE318="□■□","●適合",IF(AE316&amp;AE317&amp;AE318="□□■","◆未達",IF(AE316&amp;AE317&amp;AE318="□□□","■未答","▼矛盾"))))</f>
        <v>■未答</v>
      </c>
      <c r="AI316" s="46"/>
      <c r="AJ316" s="46"/>
      <c r="AK316" s="15"/>
      <c r="AL316" s="28" t="s">
        <v>103</v>
      </c>
      <c r="AM316" s="35" t="s">
        <v>104</v>
      </c>
      <c r="AN316" s="35" t="s">
        <v>105</v>
      </c>
      <c r="AO316" s="35" t="s">
        <v>106</v>
      </c>
      <c r="AP316" s="35" t="s">
        <v>107</v>
      </c>
      <c r="AQ316" s="35" t="s">
        <v>87</v>
      </c>
    </row>
    <row r="317" spans="1:61" s="212" customFormat="1" ht="17.25" customHeight="1" x14ac:dyDescent="0.15">
      <c r="A317" s="219"/>
      <c r="B317" s="834"/>
      <c r="C317" s="835"/>
      <c r="D317" s="332"/>
      <c r="E317" s="867"/>
      <c r="F317" s="868"/>
      <c r="G317" s="868"/>
      <c r="H317" s="869"/>
      <c r="I317" s="48" t="s">
        <v>81</v>
      </c>
      <c r="J317" s="451" t="s">
        <v>472</v>
      </c>
      <c r="K317" s="451"/>
      <c r="L317" s="451"/>
      <c r="M317" s="451"/>
      <c r="N317" s="451"/>
      <c r="O317" s="451"/>
      <c r="P317" s="451"/>
      <c r="Q317" s="452"/>
      <c r="R317" s="305"/>
      <c r="S317" s="306"/>
      <c r="T317" s="306"/>
      <c r="U317" s="306"/>
      <c r="V317" s="306"/>
      <c r="W317" s="306"/>
      <c r="X317" s="306"/>
      <c r="Y317" s="306"/>
      <c r="Z317" s="306"/>
      <c r="AA317" s="306"/>
      <c r="AB317" s="306"/>
      <c r="AC317" s="604"/>
      <c r="AE317" s="1" t="str">
        <f t="shared" si="3"/>
        <v>□</v>
      </c>
      <c r="AF317" s="1"/>
      <c r="AG317" s="1"/>
      <c r="AH317" s="2"/>
      <c r="AI317" s="2"/>
      <c r="AJ317" s="46"/>
      <c r="AK317" s="15"/>
      <c r="AL317" s="28"/>
      <c r="AM317" s="32" t="s">
        <v>63</v>
      </c>
      <c r="AN317" s="32" t="s">
        <v>64</v>
      </c>
      <c r="AO317" s="32" t="s">
        <v>65</v>
      </c>
      <c r="AP317" s="34" t="s">
        <v>88</v>
      </c>
      <c r="AQ317" s="34" t="s">
        <v>66</v>
      </c>
    </row>
    <row r="318" spans="1:61" s="212" customFormat="1" ht="17.25" customHeight="1" x14ac:dyDescent="0.15">
      <c r="A318" s="219"/>
      <c r="B318" s="834"/>
      <c r="C318" s="835"/>
      <c r="D318" s="332"/>
      <c r="E318" s="870"/>
      <c r="F318" s="871"/>
      <c r="G318" s="871"/>
      <c r="H318" s="872"/>
      <c r="I318" s="49" t="s">
        <v>81</v>
      </c>
      <c r="J318" s="548" t="s">
        <v>266</v>
      </c>
      <c r="K318" s="548"/>
      <c r="L318" s="548"/>
      <c r="M318" s="548"/>
      <c r="N318" s="548"/>
      <c r="O318" s="548"/>
      <c r="P318" s="548"/>
      <c r="Q318" s="612"/>
      <c r="R318" s="129"/>
      <c r="S318" s="50"/>
      <c r="T318" s="50"/>
      <c r="U318" s="50"/>
      <c r="V318" s="50"/>
      <c r="W318" s="50"/>
      <c r="X318" s="50"/>
      <c r="Y318" s="50"/>
      <c r="Z318" s="50"/>
      <c r="AA318" s="50"/>
      <c r="AB318" s="50"/>
      <c r="AC318" s="609"/>
      <c r="AE318" s="1" t="str">
        <f t="shared" si="3"/>
        <v>□</v>
      </c>
      <c r="AF318" s="1"/>
      <c r="AG318" s="1"/>
      <c r="AH318" s="256"/>
      <c r="AI318" s="2"/>
      <c r="AJ318" s="2"/>
      <c r="AK318" s="2"/>
      <c r="AL318" s="2"/>
      <c r="AM318" s="2"/>
      <c r="AN318" s="2"/>
      <c r="AO318" s="2"/>
      <c r="AP318" s="2"/>
      <c r="AQ318" s="1"/>
    </row>
    <row r="319" spans="1:61" s="212" customFormat="1" ht="19.5" customHeight="1" x14ac:dyDescent="0.15">
      <c r="A319" s="219"/>
      <c r="B319" s="834"/>
      <c r="C319" s="835"/>
      <c r="D319" s="827"/>
      <c r="E319" s="693" t="s">
        <v>503</v>
      </c>
      <c r="F319" s="694"/>
      <c r="G319" s="694"/>
      <c r="H319" s="695"/>
      <c r="I319" s="362" t="s">
        <v>68</v>
      </c>
      <c r="J319" s="819" t="s">
        <v>444</v>
      </c>
      <c r="K319" s="819"/>
      <c r="L319" s="363"/>
      <c r="M319" s="819"/>
      <c r="N319" s="819"/>
      <c r="O319" s="819"/>
      <c r="P319" s="220"/>
      <c r="Q319" s="284"/>
      <c r="R319" s="30" t="s">
        <v>81</v>
      </c>
      <c r="S319" s="815" t="s">
        <v>271</v>
      </c>
      <c r="T319" s="815"/>
      <c r="U319" s="815"/>
      <c r="V319" s="815"/>
      <c r="W319" s="815"/>
      <c r="X319" s="815"/>
      <c r="Y319" s="815"/>
      <c r="Z319" s="815"/>
      <c r="AA319" s="815"/>
      <c r="AB319" s="630"/>
      <c r="AC319" s="604"/>
      <c r="AE319" s="221" t="str">
        <f t="shared" si="3"/>
        <v>□</v>
      </c>
      <c r="AH319" s="34" t="str">
        <f>IF(AE311&amp;AE319&amp;AE320="■□□","◎無し",IF(AE311&amp;AE319&amp;AE320="□■□","●適合",IF(AE311&amp;AE319&amp;AE320="□□■","◆未達",IF(AE311&amp;AE319&amp;AE320="□□□","■未答","▼矛盾"))))</f>
        <v>■未答</v>
      </c>
      <c r="AI319" s="16"/>
      <c r="AL319" s="220" t="s">
        <v>103</v>
      </c>
      <c r="AM319" s="221" t="s">
        <v>104</v>
      </c>
      <c r="AN319" s="221" t="s">
        <v>105</v>
      </c>
      <c r="AO319" s="221" t="s">
        <v>106</v>
      </c>
      <c r="AP319" s="221" t="s">
        <v>107</v>
      </c>
      <c r="AQ319" s="221" t="s">
        <v>87</v>
      </c>
    </row>
    <row r="320" spans="1:61" s="212" customFormat="1" ht="18" customHeight="1" x14ac:dyDescent="0.15">
      <c r="A320" s="219"/>
      <c r="B320" s="834"/>
      <c r="C320" s="835"/>
      <c r="D320" s="827"/>
      <c r="E320" s="699"/>
      <c r="F320" s="700"/>
      <c r="G320" s="700"/>
      <c r="H320" s="701"/>
      <c r="I320" s="200" t="s">
        <v>68</v>
      </c>
      <c r="J320" s="62" t="s">
        <v>439</v>
      </c>
      <c r="K320" s="62"/>
      <c r="L320" s="62"/>
      <c r="M320" s="62"/>
      <c r="N320" s="62"/>
      <c r="O320" s="62"/>
      <c r="P320" s="62"/>
      <c r="Q320" s="63"/>
      <c r="R320" s="228"/>
      <c r="S320" s="229"/>
      <c r="T320" s="229"/>
      <c r="U320" s="229"/>
      <c r="V320" s="229"/>
      <c r="W320" s="229"/>
      <c r="X320" s="229"/>
      <c r="Y320" s="229"/>
      <c r="Z320" s="229"/>
      <c r="AA320" s="229"/>
      <c r="AB320" s="364"/>
      <c r="AC320" s="604"/>
      <c r="AE320" s="212" t="str">
        <f t="shared" si="3"/>
        <v>□</v>
      </c>
      <c r="AJ320" s="257"/>
      <c r="AL320" s="220"/>
      <c r="AM320" s="34" t="s">
        <v>63</v>
      </c>
      <c r="AN320" s="34" t="s">
        <v>64</v>
      </c>
      <c r="AO320" s="34" t="s">
        <v>65</v>
      </c>
      <c r="AP320" s="34" t="s">
        <v>88</v>
      </c>
      <c r="AQ320" s="34" t="s">
        <v>66</v>
      </c>
    </row>
    <row r="321" spans="1:43" s="212" customFormat="1" ht="17.100000000000001" customHeight="1" x14ac:dyDescent="0.15">
      <c r="A321" s="219"/>
      <c r="B321" s="834"/>
      <c r="C321" s="835"/>
      <c r="D321" s="827"/>
      <c r="E321" s="285"/>
      <c r="F321" s="693" t="s">
        <v>491</v>
      </c>
      <c r="G321" s="694"/>
      <c r="H321" s="695"/>
      <c r="I321" s="43" t="s">
        <v>81</v>
      </c>
      <c r="J321" s="44" t="s">
        <v>164</v>
      </c>
      <c r="K321" s="44"/>
      <c r="L321" s="44"/>
      <c r="M321" s="44"/>
      <c r="N321" s="44"/>
      <c r="O321" s="44"/>
      <c r="P321" s="44"/>
      <c r="Q321" s="45"/>
      <c r="R321" s="230"/>
      <c r="S321" s="231"/>
      <c r="T321" s="231"/>
      <c r="U321" s="231"/>
      <c r="V321" s="231"/>
      <c r="W321" s="231"/>
      <c r="X321" s="231"/>
      <c r="Y321" s="231"/>
      <c r="Z321" s="231"/>
      <c r="AA321" s="231"/>
      <c r="AB321" s="365" t="s">
        <v>273</v>
      </c>
      <c r="AC321" s="608"/>
      <c r="AE321" s="221" t="str">
        <f t="shared" si="3"/>
        <v>□</v>
      </c>
      <c r="AH321" s="34" t="str">
        <f>IF(AE311&amp;AE321&amp;AE322="■□□","◎無し",IF(AE311&amp;AE321&amp;AE322="□■□","●適合",IF(AE311&amp;AE321&amp;AE322="□□■","◆未達",IF(AE311&amp;AE321&amp;AE322="□□□","■未答","▼矛盾"))))</f>
        <v>■未答</v>
      </c>
      <c r="AI321" s="16"/>
      <c r="AL321" s="220" t="s">
        <v>103</v>
      </c>
      <c r="AM321" s="221" t="s">
        <v>104</v>
      </c>
      <c r="AN321" s="221" t="s">
        <v>105</v>
      </c>
      <c r="AO321" s="221" t="s">
        <v>106</v>
      </c>
      <c r="AP321" s="221" t="s">
        <v>107</v>
      </c>
      <c r="AQ321" s="221" t="s">
        <v>87</v>
      </c>
    </row>
    <row r="322" spans="1:43" s="212" customFormat="1" ht="17.100000000000001" customHeight="1" x14ac:dyDescent="0.15">
      <c r="A322" s="219"/>
      <c r="B322" s="834"/>
      <c r="C322" s="835"/>
      <c r="D322" s="827"/>
      <c r="E322" s="300"/>
      <c r="F322" s="699"/>
      <c r="G322" s="700"/>
      <c r="H322" s="701"/>
      <c r="I322" s="232" t="s">
        <v>81</v>
      </c>
      <c r="J322" s="220" t="s">
        <v>166</v>
      </c>
      <c r="K322" s="220"/>
      <c r="L322" s="220"/>
      <c r="M322" s="220"/>
      <c r="N322" s="220"/>
      <c r="O322" s="220"/>
      <c r="P322" s="220"/>
      <c r="Q322" s="284"/>
      <c r="R322" s="610" t="s">
        <v>274</v>
      </c>
      <c r="S322" s="815"/>
      <c r="T322" s="815"/>
      <c r="U322" s="815"/>
      <c r="V322" s="815"/>
      <c r="W322" s="815"/>
      <c r="X322" s="816"/>
      <c r="Y322" s="816"/>
      <c r="Z322" s="816"/>
      <c r="AA322" s="344" t="s">
        <v>110</v>
      </c>
      <c r="AB322" s="344"/>
      <c r="AC322" s="604"/>
      <c r="AE322" s="212" t="str">
        <f t="shared" si="3"/>
        <v>□</v>
      </c>
      <c r="AH322" s="82" t="s">
        <v>275</v>
      </c>
      <c r="AJ322" s="34" t="str">
        <f>IF(X322&gt;0,IF(X322&lt;1300,"◆未達","●適合"),"■未答")</f>
        <v>■未答</v>
      </c>
      <c r="AL322" s="220"/>
      <c r="AM322" s="34" t="s">
        <v>63</v>
      </c>
      <c r="AN322" s="34" t="s">
        <v>64</v>
      </c>
      <c r="AO322" s="34" t="s">
        <v>65</v>
      </c>
      <c r="AP322" s="34" t="s">
        <v>88</v>
      </c>
      <c r="AQ322" s="34" t="s">
        <v>66</v>
      </c>
    </row>
    <row r="323" spans="1:43" s="212" customFormat="1" ht="17.100000000000001" customHeight="1" x14ac:dyDescent="0.15">
      <c r="A323" s="219"/>
      <c r="B323" s="834"/>
      <c r="C323" s="835"/>
      <c r="D323" s="827"/>
      <c r="E323" s="300"/>
      <c r="F323" s="696"/>
      <c r="G323" s="697"/>
      <c r="H323" s="698"/>
      <c r="I323" s="366"/>
      <c r="J323" s="62"/>
      <c r="K323" s="62"/>
      <c r="L323" s="62"/>
      <c r="M323" s="62"/>
      <c r="N323" s="62"/>
      <c r="O323" s="62"/>
      <c r="P323" s="62"/>
      <c r="Q323" s="63"/>
      <c r="R323" s="228"/>
      <c r="S323" s="229"/>
      <c r="T323" s="229"/>
      <c r="U323" s="229"/>
      <c r="V323" s="229"/>
      <c r="W323" s="229"/>
      <c r="X323" s="229"/>
      <c r="Y323" s="229"/>
      <c r="Z323" s="229"/>
      <c r="AA323" s="229"/>
      <c r="AB323" s="229"/>
      <c r="AC323" s="609"/>
    </row>
    <row r="324" spans="1:43" s="212" customFormat="1" ht="20.100000000000001" customHeight="1" x14ac:dyDescent="0.15">
      <c r="A324" s="219"/>
      <c r="B324" s="834"/>
      <c r="C324" s="835"/>
      <c r="D324" s="827"/>
      <c r="E324" s="285"/>
      <c r="F324" s="694" t="s">
        <v>492</v>
      </c>
      <c r="G324" s="694"/>
      <c r="H324" s="695"/>
      <c r="I324" s="43" t="s">
        <v>68</v>
      </c>
      <c r="J324" s="44" t="s">
        <v>164</v>
      </c>
      <c r="K324" s="44"/>
      <c r="L324" s="44"/>
      <c r="M324" s="44"/>
      <c r="N324" s="44"/>
      <c r="O324" s="44"/>
      <c r="P324" s="44"/>
      <c r="Q324" s="45"/>
      <c r="R324" s="726" t="s">
        <v>277</v>
      </c>
      <c r="S324" s="727"/>
      <c r="T324" s="727"/>
      <c r="U324" s="727"/>
      <c r="V324" s="727"/>
      <c r="W324" s="727"/>
      <c r="X324" s="818"/>
      <c r="Y324" s="818"/>
      <c r="Z324" s="818"/>
      <c r="AA324" s="231" t="s">
        <v>110</v>
      </c>
      <c r="AB324" s="231"/>
      <c r="AC324" s="604"/>
      <c r="AE324" s="221" t="str">
        <f>+I324</f>
        <v>□</v>
      </c>
      <c r="AH324" s="34" t="str">
        <f>IF(AE311&amp;AE324&amp;AE325="■□□","◎無し",IF(AE311&amp;AE324&amp;AE325="□■□","●適合",IF(AE311&amp;AE324&amp;AE325="□□■","◆未達",IF(AE311&amp;AE324&amp;AE325="□□□","■未答","▼矛盾"))))</f>
        <v>■未答</v>
      </c>
      <c r="AI324" s="16"/>
      <c r="AL324" s="220" t="s">
        <v>103</v>
      </c>
      <c r="AM324" s="221" t="s">
        <v>104</v>
      </c>
      <c r="AN324" s="221" t="s">
        <v>105</v>
      </c>
      <c r="AO324" s="221" t="s">
        <v>106</v>
      </c>
      <c r="AP324" s="221" t="s">
        <v>107</v>
      </c>
      <c r="AQ324" s="221" t="s">
        <v>87</v>
      </c>
    </row>
    <row r="325" spans="1:43" s="212" customFormat="1" ht="20.100000000000001" customHeight="1" x14ac:dyDescent="0.15">
      <c r="A325" s="219"/>
      <c r="B325" s="834"/>
      <c r="C325" s="835"/>
      <c r="D325" s="827"/>
      <c r="E325" s="285"/>
      <c r="F325" s="817"/>
      <c r="G325" s="817"/>
      <c r="H325" s="701"/>
      <c r="I325" s="232" t="s">
        <v>81</v>
      </c>
      <c r="J325" s="220" t="s">
        <v>166</v>
      </c>
      <c r="K325" s="220"/>
      <c r="L325" s="220"/>
      <c r="M325" s="220"/>
      <c r="N325" s="220"/>
      <c r="O325" s="220"/>
      <c r="P325" s="220"/>
      <c r="Q325" s="284"/>
      <c r="R325" s="227"/>
      <c r="S325" s="344"/>
      <c r="T325" s="344"/>
      <c r="U325" s="344"/>
      <c r="V325" s="344"/>
      <c r="W325" s="344"/>
      <c r="X325" s="344"/>
      <c r="Y325" s="344"/>
      <c r="Z325" s="344"/>
      <c r="AA325" s="344"/>
      <c r="AB325" s="344"/>
      <c r="AC325" s="604"/>
      <c r="AE325" s="212" t="str">
        <f>+I325</f>
        <v>□</v>
      </c>
      <c r="AH325" s="82" t="s">
        <v>278</v>
      </c>
      <c r="AJ325" s="34" t="str">
        <f>IF(X324&gt;0,IF(X324&lt;500,"◆未達","●適合"),"■未答")</f>
        <v>■未答</v>
      </c>
      <c r="AL325" s="220"/>
      <c r="AM325" s="34" t="s">
        <v>63</v>
      </c>
      <c r="AN325" s="34" t="s">
        <v>64</v>
      </c>
      <c r="AO325" s="34" t="s">
        <v>65</v>
      </c>
      <c r="AP325" s="34" t="s">
        <v>88</v>
      </c>
      <c r="AQ325" s="34" t="s">
        <v>66</v>
      </c>
    </row>
    <row r="326" spans="1:43" s="212" customFormat="1" ht="20.100000000000001" customHeight="1" x14ac:dyDescent="0.15">
      <c r="A326" s="219"/>
      <c r="B326" s="834"/>
      <c r="C326" s="835"/>
      <c r="D326" s="827"/>
      <c r="E326" s="286"/>
      <c r="F326" s="697"/>
      <c r="G326" s="697"/>
      <c r="H326" s="698"/>
      <c r="I326" s="366"/>
      <c r="J326" s="62"/>
      <c r="K326" s="62"/>
      <c r="L326" s="62"/>
      <c r="M326" s="62"/>
      <c r="N326" s="62"/>
      <c r="O326" s="62"/>
      <c r="P326" s="62"/>
      <c r="Q326" s="63"/>
      <c r="R326" s="228"/>
      <c r="S326" s="229"/>
      <c r="T326" s="229"/>
      <c r="U326" s="229"/>
      <c r="V326" s="229"/>
      <c r="W326" s="229"/>
      <c r="X326" s="229"/>
      <c r="Y326" s="229"/>
      <c r="Z326" s="229"/>
      <c r="AA326" s="229"/>
      <c r="AB326" s="229"/>
      <c r="AC326" s="609"/>
    </row>
    <row r="327" spans="1:43" s="212" customFormat="1" ht="17.25" customHeight="1" x14ac:dyDescent="0.15">
      <c r="A327" s="219"/>
      <c r="B327" s="834"/>
      <c r="C327" s="835"/>
      <c r="D327" s="827"/>
      <c r="E327" s="693" t="s">
        <v>505</v>
      </c>
      <c r="F327" s="694"/>
      <c r="G327" s="694"/>
      <c r="H327" s="695"/>
      <c r="I327" s="43" t="s">
        <v>81</v>
      </c>
      <c r="J327" s="493" t="s">
        <v>220</v>
      </c>
      <c r="K327" s="493"/>
      <c r="L327" s="493"/>
      <c r="M327" s="493"/>
      <c r="N327" s="493"/>
      <c r="O327" s="493"/>
      <c r="P327" s="493"/>
      <c r="Q327" s="675"/>
      <c r="R327" s="231"/>
      <c r="S327" s="231"/>
      <c r="T327" s="231"/>
      <c r="U327" s="231"/>
      <c r="V327" s="231"/>
      <c r="W327" s="231"/>
      <c r="X327" s="231"/>
      <c r="Y327" s="231"/>
      <c r="Z327" s="231"/>
      <c r="AA327" s="231"/>
      <c r="AB327" s="231"/>
      <c r="AC327" s="604"/>
      <c r="AE327" s="221" t="str">
        <f>+I327</f>
        <v>□</v>
      </c>
      <c r="AH327" s="34" t="str">
        <f>IF(AE311&amp;AE327&amp;AE328="■□□","◎無し",IF(AE311&amp;AE327&amp;AE328="□■□","●適合",IF(AE311&amp;AE327&amp;AE328="□□■","◆未達",IF(AE311&amp;AE327&amp;AE328="□□□","■未答","▼矛盾"))))</f>
        <v>■未答</v>
      </c>
      <c r="AI327" s="16"/>
      <c r="AL327" s="220" t="s">
        <v>103</v>
      </c>
      <c r="AM327" s="221" t="s">
        <v>104</v>
      </c>
      <c r="AN327" s="221" t="s">
        <v>105</v>
      </c>
      <c r="AO327" s="221" t="s">
        <v>106</v>
      </c>
      <c r="AP327" s="221" t="s">
        <v>107</v>
      </c>
      <c r="AQ327" s="221" t="s">
        <v>87</v>
      </c>
    </row>
    <row r="328" spans="1:43" s="212" customFormat="1" ht="17.25" customHeight="1" x14ac:dyDescent="0.15">
      <c r="A328" s="219"/>
      <c r="B328" s="834"/>
      <c r="C328" s="835"/>
      <c r="D328" s="829"/>
      <c r="E328" s="696"/>
      <c r="F328" s="697"/>
      <c r="G328" s="697"/>
      <c r="H328" s="698"/>
      <c r="I328" s="49" t="s">
        <v>81</v>
      </c>
      <c r="J328" s="548" t="s">
        <v>221</v>
      </c>
      <c r="K328" s="548"/>
      <c r="L328" s="548"/>
      <c r="M328" s="548"/>
      <c r="N328" s="548"/>
      <c r="O328" s="548"/>
      <c r="P328" s="548"/>
      <c r="Q328" s="612"/>
      <c r="R328" s="229"/>
      <c r="S328" s="229"/>
      <c r="T328" s="229"/>
      <c r="U328" s="229"/>
      <c r="V328" s="229"/>
      <c r="W328" s="229"/>
      <c r="X328" s="229"/>
      <c r="Y328" s="229"/>
      <c r="Z328" s="229"/>
      <c r="AA328" s="229"/>
      <c r="AB328" s="229"/>
      <c r="AC328" s="604"/>
      <c r="AE328" s="212" t="str">
        <f>+I328</f>
        <v>□</v>
      </c>
      <c r="AL328" s="220"/>
      <c r="AM328" s="34" t="s">
        <v>63</v>
      </c>
      <c r="AN328" s="34" t="s">
        <v>64</v>
      </c>
      <c r="AO328" s="34" t="s">
        <v>65</v>
      </c>
      <c r="AP328" s="34" t="s">
        <v>88</v>
      </c>
      <c r="AQ328" s="34" t="s">
        <v>66</v>
      </c>
    </row>
    <row r="329" spans="1:43" s="212" customFormat="1" ht="32.25" customHeight="1" x14ac:dyDescent="0.15">
      <c r="A329" s="219"/>
      <c r="B329" s="834"/>
      <c r="C329" s="835"/>
      <c r="D329" s="693" t="s">
        <v>493</v>
      </c>
      <c r="E329" s="821"/>
      <c r="F329" s="821"/>
      <c r="G329" s="821"/>
      <c r="H329" s="822"/>
      <c r="I329" s="354"/>
      <c r="J329" s="355"/>
      <c r="K329" s="355"/>
      <c r="L329" s="356"/>
      <c r="M329" s="355"/>
      <c r="N329" s="357" t="s">
        <v>81</v>
      </c>
      <c r="O329" s="823" t="s">
        <v>341</v>
      </c>
      <c r="P329" s="823"/>
      <c r="Q329" s="824"/>
      <c r="R329" s="194" t="s">
        <v>81</v>
      </c>
      <c r="S329" s="825" t="s">
        <v>494</v>
      </c>
      <c r="T329" s="825"/>
      <c r="U329" s="825"/>
      <c r="V329" s="825"/>
      <c r="W329" s="825"/>
      <c r="X329" s="825"/>
      <c r="Y329" s="825"/>
      <c r="Z329" s="825"/>
      <c r="AA329" s="825"/>
      <c r="AB329" s="826"/>
      <c r="AC329" s="311"/>
      <c r="AE329" s="212" t="str">
        <f>+N329</f>
        <v>□</v>
      </c>
      <c r="AH329" s="222"/>
      <c r="AI329" s="222"/>
      <c r="AJ329" s="222"/>
    </row>
    <row r="330" spans="1:43" s="212" customFormat="1" ht="32.25" customHeight="1" x14ac:dyDescent="0.15">
      <c r="A330" s="219"/>
      <c r="B330" s="834"/>
      <c r="C330" s="835"/>
      <c r="D330" s="827"/>
      <c r="E330" s="693" t="s">
        <v>495</v>
      </c>
      <c r="F330" s="821"/>
      <c r="G330" s="821"/>
      <c r="H330" s="822"/>
      <c r="I330" s="1"/>
      <c r="J330" s="1"/>
      <c r="K330" s="1"/>
      <c r="L330" s="1"/>
      <c r="M330" s="1"/>
      <c r="N330" s="1"/>
      <c r="O330" s="1"/>
      <c r="P330" s="1"/>
      <c r="Q330" s="1"/>
      <c r="R330" s="367"/>
      <c r="S330" s="1"/>
      <c r="T330" s="1"/>
      <c r="U330" s="1"/>
      <c r="V330" s="1"/>
      <c r="W330" s="1"/>
      <c r="X330" s="1"/>
      <c r="Y330" s="1"/>
      <c r="Z330" s="1"/>
      <c r="AA330" s="1"/>
      <c r="AB330" s="368"/>
      <c r="AC330" s="369"/>
      <c r="AH330" s="222"/>
      <c r="AI330" s="222"/>
      <c r="AJ330" s="222"/>
      <c r="AL330" s="220" t="s">
        <v>103</v>
      </c>
      <c r="AM330" s="221" t="s">
        <v>104</v>
      </c>
      <c r="AN330" s="221" t="s">
        <v>105</v>
      </c>
      <c r="AO330" s="221" t="s">
        <v>106</v>
      </c>
      <c r="AP330" s="221" t="s">
        <v>107</v>
      </c>
      <c r="AQ330" s="221" t="s">
        <v>87</v>
      </c>
    </row>
    <row r="331" spans="1:43" s="212" customFormat="1" ht="15" customHeight="1" x14ac:dyDescent="0.15">
      <c r="A331" s="219"/>
      <c r="B331" s="834"/>
      <c r="C331" s="835"/>
      <c r="D331" s="827"/>
      <c r="E331" s="370"/>
      <c r="F331" s="694" t="s">
        <v>506</v>
      </c>
      <c r="G331" s="694"/>
      <c r="H331" s="695"/>
      <c r="I331" s="530" t="s">
        <v>81</v>
      </c>
      <c r="J331" s="493" t="s">
        <v>447</v>
      </c>
      <c r="K331" s="493"/>
      <c r="L331" s="371"/>
      <c r="M331" s="530" t="s">
        <v>68</v>
      </c>
      <c r="N331" s="493" t="s">
        <v>448</v>
      </c>
      <c r="O331" s="493"/>
      <c r="P331" s="493"/>
      <c r="Q331" s="372"/>
      <c r="R331" s="532" t="s">
        <v>464</v>
      </c>
      <c r="S331" s="538"/>
      <c r="T331" s="538"/>
      <c r="U331" s="538"/>
      <c r="V331" s="538"/>
      <c r="W331" s="538"/>
      <c r="X331" s="538"/>
      <c r="Y331" s="538"/>
      <c r="Z331" s="538"/>
      <c r="AA331" s="538"/>
      <c r="AB331" s="539"/>
      <c r="AC331" s="486"/>
      <c r="AE331" s="221" t="str">
        <f>I331</f>
        <v>□</v>
      </c>
      <c r="AF331" s="212">
        <f>IF(I331="■",1,IF(M331="■",1,0))</f>
        <v>0</v>
      </c>
      <c r="AH331" s="34" t="str">
        <f>IF(AE$329&amp;AE333&amp;AE334="■□□","◎無し",IF(AE$329&amp;AE333&amp;AE334="□■□","●適合",IF(AE$329&amp;AE333&amp;AE334="□□■","◆未達",IF(AE$329&amp;AE333&amp;AE334="□□□","■未答","▼矛盾"))))</f>
        <v>■未答</v>
      </c>
      <c r="AI331" s="222"/>
      <c r="AJ331" s="222"/>
      <c r="AL331" s="220"/>
      <c r="AM331" s="34" t="s">
        <v>63</v>
      </c>
      <c r="AN331" s="34" t="s">
        <v>64</v>
      </c>
      <c r="AO331" s="34" t="s">
        <v>65</v>
      </c>
      <c r="AP331" s="34" t="s">
        <v>88</v>
      </c>
      <c r="AQ331" s="34" t="s">
        <v>66</v>
      </c>
    </row>
    <row r="332" spans="1:43" s="212" customFormat="1" ht="15" customHeight="1" x14ac:dyDescent="0.15">
      <c r="A332" s="219"/>
      <c r="B332" s="834"/>
      <c r="C332" s="835"/>
      <c r="D332" s="827"/>
      <c r="E332" s="370"/>
      <c r="F332" s="817"/>
      <c r="G332" s="817"/>
      <c r="H332" s="701"/>
      <c r="I332" s="531"/>
      <c r="J332" s="529"/>
      <c r="K332" s="529"/>
      <c r="L332" s="233"/>
      <c r="M332" s="531"/>
      <c r="N332" s="529"/>
      <c r="O332" s="529"/>
      <c r="P332" s="529"/>
      <c r="Q332" s="270"/>
      <c r="R332" s="373"/>
      <c r="S332" s="374"/>
      <c r="T332" s="374"/>
      <c r="U332" s="374"/>
      <c r="V332" s="374"/>
      <c r="W332" s="374"/>
      <c r="X332" s="374"/>
      <c r="Y332" s="374"/>
      <c r="Z332" s="374"/>
      <c r="AA332" s="374"/>
      <c r="AB332" s="375"/>
      <c r="AC332" s="521"/>
      <c r="AE332" s="212" t="str">
        <f>M331</f>
        <v>□</v>
      </c>
      <c r="AH332" s="222"/>
      <c r="AI332" s="222"/>
      <c r="AJ332" s="222"/>
    </row>
    <row r="333" spans="1:43" s="212" customFormat="1" ht="21.75" customHeight="1" x14ac:dyDescent="0.15">
      <c r="A333" s="219"/>
      <c r="B333" s="834"/>
      <c r="C333" s="835"/>
      <c r="D333" s="827"/>
      <c r="E333" s="370"/>
      <c r="F333" s="817"/>
      <c r="G333" s="817"/>
      <c r="H333" s="701"/>
      <c r="I333" s="226" t="s">
        <v>81</v>
      </c>
      <c r="J333" s="819" t="s">
        <v>444</v>
      </c>
      <c r="K333" s="819"/>
      <c r="L333" s="233"/>
      <c r="M333" s="376"/>
      <c r="N333" s="233"/>
      <c r="O333" s="376"/>
      <c r="P333" s="376"/>
      <c r="Q333" s="270"/>
      <c r="R333" s="377"/>
      <c r="S333" s="1"/>
      <c r="T333" s="1"/>
      <c r="U333" s="1"/>
      <c r="V333" s="1"/>
      <c r="W333" s="1"/>
      <c r="X333" s="1"/>
      <c r="Y333" s="1"/>
      <c r="Z333" s="1"/>
      <c r="AA333" s="1"/>
      <c r="AB333" s="378"/>
      <c r="AC333" s="521"/>
      <c r="AE333" s="221" t="str">
        <f>I333</f>
        <v>□</v>
      </c>
      <c r="AH333" s="34" t="str">
        <f>IF(AE333&amp;AE334="■□","●適合",IF(AE333&amp;AE334="□■","◆未達",IF(AE333&amp;AE334="□□","■未答","▼矛盾")))</f>
        <v>■未答</v>
      </c>
      <c r="AI333" s="222"/>
      <c r="AJ333" s="223" t="str">
        <f>IF(AF331=1,IF(AND(I331&amp;M331="■□",X334&gt;=130),"●適合",IF(AND(I331&amp;M331="□■",X334&gt;=120),"●適合","◆未達")),"■未答")</f>
        <v>■未答</v>
      </c>
      <c r="AL333" s="220" t="s">
        <v>83</v>
      </c>
      <c r="AM333" s="221" t="s">
        <v>84</v>
      </c>
      <c r="AN333" s="221" t="s">
        <v>85</v>
      </c>
      <c r="AO333" s="221" t="s">
        <v>86</v>
      </c>
      <c r="AP333" s="221" t="s">
        <v>87</v>
      </c>
    </row>
    <row r="334" spans="1:43" s="212" customFormat="1" ht="21.75" customHeight="1" x14ac:dyDescent="0.15">
      <c r="A334" s="219"/>
      <c r="B334" s="834"/>
      <c r="C334" s="835"/>
      <c r="D334" s="827"/>
      <c r="E334" s="370"/>
      <c r="F334" s="697"/>
      <c r="G334" s="697"/>
      <c r="H334" s="698"/>
      <c r="I334" s="49" t="s">
        <v>81</v>
      </c>
      <c r="J334" s="379" t="s">
        <v>445</v>
      </c>
      <c r="K334" s="379"/>
      <c r="L334" s="366"/>
      <c r="M334" s="379"/>
      <c r="N334" s="366"/>
      <c r="O334" s="379"/>
      <c r="P334" s="379"/>
      <c r="Q334" s="380"/>
      <c r="R334" s="381" t="s">
        <v>446</v>
      </c>
      <c r="S334" s="382"/>
      <c r="T334" s="382"/>
      <c r="U334" s="382"/>
      <c r="V334" s="382"/>
      <c r="W334" s="382"/>
      <c r="X334" s="820"/>
      <c r="Y334" s="820"/>
      <c r="Z334" s="820"/>
      <c r="AA334" s="382" t="s">
        <v>465</v>
      </c>
      <c r="AB334" s="383"/>
      <c r="AC334" s="522"/>
      <c r="AE334" s="212" t="str">
        <f>I334</f>
        <v>□</v>
      </c>
      <c r="AH334" s="222"/>
      <c r="AI334" s="222"/>
      <c r="AJ334" s="222"/>
      <c r="AM334" s="34" t="s">
        <v>64</v>
      </c>
      <c r="AN334" s="34" t="s">
        <v>65</v>
      </c>
      <c r="AO334" s="34" t="s">
        <v>88</v>
      </c>
      <c r="AP334" s="34" t="s">
        <v>66</v>
      </c>
    </row>
    <row r="335" spans="1:43" s="212" customFormat="1" ht="14.25" customHeight="1" x14ac:dyDescent="0.15">
      <c r="A335" s="219"/>
      <c r="B335" s="834"/>
      <c r="C335" s="835"/>
      <c r="D335" s="827"/>
      <c r="E335" s="370"/>
      <c r="F335" s="694" t="s">
        <v>507</v>
      </c>
      <c r="G335" s="694"/>
      <c r="H335" s="695"/>
      <c r="I335" s="530" t="s">
        <v>68</v>
      </c>
      <c r="J335" s="493" t="s">
        <v>447</v>
      </c>
      <c r="K335" s="493"/>
      <c r="L335" s="371"/>
      <c r="M335" s="530" t="s">
        <v>68</v>
      </c>
      <c r="N335" s="493" t="s">
        <v>448</v>
      </c>
      <c r="O335" s="493"/>
      <c r="P335" s="493"/>
      <c r="Q335" s="372"/>
      <c r="R335" s="532" t="s">
        <v>464</v>
      </c>
      <c r="S335" s="533"/>
      <c r="T335" s="533"/>
      <c r="U335" s="533"/>
      <c r="V335" s="533"/>
      <c r="W335" s="533"/>
      <c r="X335" s="533"/>
      <c r="Y335" s="533"/>
      <c r="Z335" s="533"/>
      <c r="AA335" s="533"/>
      <c r="AB335" s="534"/>
      <c r="AC335" s="535"/>
      <c r="AE335" s="221" t="str">
        <f>I335</f>
        <v>□</v>
      </c>
      <c r="AF335" s="212">
        <f>IF(I335="■",1,IF(M335="■",1,0))</f>
        <v>0</v>
      </c>
      <c r="AH335" s="34" t="str">
        <f>IF(AE$329&amp;AE337&amp;AE338="■□□","◎無し",IF(AE$329&amp;AE337&amp;AE338="□■□","●適合",IF(AE$329&amp;AE337&amp;AE338="□□■","◆未達",IF(AE$329&amp;AE337&amp;AE338="□□□","■未答","▼矛盾"))))</f>
        <v>■未答</v>
      </c>
      <c r="AI335" s="222"/>
      <c r="AJ335" s="222"/>
      <c r="AL335" s="220" t="s">
        <v>83</v>
      </c>
      <c r="AM335" s="221" t="s">
        <v>84</v>
      </c>
      <c r="AN335" s="221" t="s">
        <v>85</v>
      </c>
      <c r="AO335" s="221" t="s">
        <v>86</v>
      </c>
      <c r="AP335" s="221" t="s">
        <v>87</v>
      </c>
    </row>
    <row r="336" spans="1:43" s="212" customFormat="1" ht="14.25" customHeight="1" x14ac:dyDescent="0.15">
      <c r="A336" s="219"/>
      <c r="B336" s="834"/>
      <c r="C336" s="835"/>
      <c r="D336" s="827"/>
      <c r="E336" s="370"/>
      <c r="F336" s="817"/>
      <c r="G336" s="817"/>
      <c r="H336" s="701"/>
      <c r="I336" s="531"/>
      <c r="J336" s="529"/>
      <c r="K336" s="529"/>
      <c r="L336" s="233"/>
      <c r="M336" s="531"/>
      <c r="N336" s="529"/>
      <c r="O336" s="529"/>
      <c r="P336" s="529"/>
      <c r="Q336" s="270"/>
      <c r="R336" s="373"/>
      <c r="S336" s="384"/>
      <c r="T336" s="384"/>
      <c r="U336" s="384"/>
      <c r="V336" s="384"/>
      <c r="W336" s="384"/>
      <c r="X336" s="384"/>
      <c r="Y336" s="384"/>
      <c r="Z336" s="384"/>
      <c r="AA336" s="384"/>
      <c r="AB336" s="385"/>
      <c r="AC336" s="536"/>
      <c r="AE336" s="212" t="str">
        <f>M335</f>
        <v>□</v>
      </c>
      <c r="AH336" s="222"/>
      <c r="AI336" s="222"/>
      <c r="AJ336" s="222"/>
      <c r="AM336" s="34" t="s">
        <v>64</v>
      </c>
      <c r="AN336" s="34" t="s">
        <v>64</v>
      </c>
      <c r="AO336" s="34" t="s">
        <v>88</v>
      </c>
      <c r="AP336" s="34" t="s">
        <v>66</v>
      </c>
    </row>
    <row r="337" spans="1:64" s="212" customFormat="1" ht="23.25" customHeight="1" x14ac:dyDescent="0.15">
      <c r="A337" s="219"/>
      <c r="B337" s="834"/>
      <c r="C337" s="835"/>
      <c r="D337" s="827"/>
      <c r="E337" s="370"/>
      <c r="F337" s="817"/>
      <c r="G337" s="817"/>
      <c r="H337" s="701"/>
      <c r="I337" s="226" t="s">
        <v>81</v>
      </c>
      <c r="J337" s="819" t="s">
        <v>444</v>
      </c>
      <c r="K337" s="819"/>
      <c r="L337" s="233"/>
      <c r="M337" s="376"/>
      <c r="N337" s="233"/>
      <c r="O337" s="376"/>
      <c r="P337" s="376"/>
      <c r="Q337" s="270"/>
      <c r="R337" s="377"/>
      <c r="S337" s="1"/>
      <c r="T337" s="1"/>
      <c r="U337" s="1"/>
      <c r="V337" s="1"/>
      <c r="W337" s="1"/>
      <c r="X337" s="1"/>
      <c r="Y337" s="1"/>
      <c r="Z337" s="1"/>
      <c r="AA337" s="1"/>
      <c r="AB337" s="378"/>
      <c r="AC337" s="536"/>
      <c r="AE337" s="221" t="str">
        <f>I337</f>
        <v>□</v>
      </c>
      <c r="AH337" s="34" t="str">
        <f>IF(AE329&amp;AE337&amp;AE338="■□□","◎無し",IF(AE329&amp;AE337&amp;AE338="□■□","●適合",IF(AE329&amp;AE337&amp;AE338="□□■","◆未達",IF(AE329&amp;AE337&amp;AE338="□□□","■未答","▼矛盾"))))</f>
        <v>■未答</v>
      </c>
      <c r="AI337" s="222"/>
      <c r="AJ337" s="223" t="str">
        <f>IF(AF335=1,IF(AND(I335&amp;M335="■□",X338&gt;=2),"●適合",IF(AND(I335&amp;M335="□■",X338&gt;=1.8),"●適合","◆未達")),"■未答")</f>
        <v>■未答</v>
      </c>
      <c r="AL337" s="220" t="s">
        <v>83</v>
      </c>
      <c r="AM337" s="221" t="s">
        <v>84</v>
      </c>
      <c r="AN337" s="221" t="s">
        <v>85</v>
      </c>
      <c r="AO337" s="221" t="s">
        <v>86</v>
      </c>
      <c r="AP337" s="221" t="s">
        <v>87</v>
      </c>
    </row>
    <row r="338" spans="1:64" s="212" customFormat="1" ht="23.25" customHeight="1" x14ac:dyDescent="0.15">
      <c r="A338" s="219"/>
      <c r="B338" s="834"/>
      <c r="C338" s="835"/>
      <c r="D338" s="827"/>
      <c r="E338" s="386"/>
      <c r="F338" s="697"/>
      <c r="G338" s="697"/>
      <c r="H338" s="698"/>
      <c r="I338" s="49" t="s">
        <v>81</v>
      </c>
      <c r="J338" s="379" t="s">
        <v>445</v>
      </c>
      <c r="K338" s="379"/>
      <c r="L338" s="366"/>
      <c r="M338" s="379"/>
      <c r="N338" s="366"/>
      <c r="O338" s="379"/>
      <c r="P338" s="379"/>
      <c r="Q338" s="380"/>
      <c r="R338" s="381" t="s">
        <v>449</v>
      </c>
      <c r="S338" s="382"/>
      <c r="T338" s="382"/>
      <c r="U338" s="382"/>
      <c r="V338" s="382"/>
      <c r="W338" s="382"/>
      <c r="X338" s="820"/>
      <c r="Y338" s="820"/>
      <c r="Z338" s="820"/>
      <c r="AA338" s="382" t="s">
        <v>557</v>
      </c>
      <c r="AB338" s="383"/>
      <c r="AC338" s="537"/>
      <c r="AE338" s="212" t="str">
        <f>I338</f>
        <v>□</v>
      </c>
      <c r="AH338" s="222"/>
      <c r="AI338" s="222"/>
      <c r="AJ338" s="222"/>
      <c r="AM338" s="34" t="s">
        <v>64</v>
      </c>
      <c r="AN338" s="34" t="s">
        <v>65</v>
      </c>
      <c r="AO338" s="34" t="s">
        <v>88</v>
      </c>
      <c r="AP338" s="34" t="s">
        <v>66</v>
      </c>
    </row>
    <row r="339" spans="1:64" s="212" customFormat="1" ht="12" customHeight="1" x14ac:dyDescent="0.15">
      <c r="A339" s="219"/>
      <c r="B339" s="834"/>
      <c r="C339" s="835"/>
      <c r="D339" s="827"/>
      <c r="E339" s="693" t="s">
        <v>512</v>
      </c>
      <c r="F339" s="694"/>
      <c r="G339" s="694"/>
      <c r="H339" s="695"/>
      <c r="I339" s="44"/>
      <c r="J339" s="44"/>
      <c r="K339" s="44"/>
      <c r="L339" s="44"/>
      <c r="M339" s="44"/>
      <c r="N339" s="44"/>
      <c r="O339" s="44"/>
      <c r="P339" s="44"/>
      <c r="Q339" s="45"/>
      <c r="R339" s="230"/>
      <c r="S339" s="231"/>
      <c r="T339" s="231"/>
      <c r="U339" s="231"/>
      <c r="V339" s="231"/>
      <c r="W339" s="231"/>
      <c r="X339" s="387"/>
      <c r="Y339" s="231"/>
      <c r="Z339" s="387"/>
      <c r="AA339" s="231"/>
      <c r="AB339" s="365" t="s">
        <v>102</v>
      </c>
      <c r="AC339" s="608"/>
    </row>
    <row r="340" spans="1:64" s="212" customFormat="1" ht="15.95" customHeight="1" x14ac:dyDescent="0.15">
      <c r="A340" s="219"/>
      <c r="B340" s="834"/>
      <c r="C340" s="835"/>
      <c r="D340" s="827"/>
      <c r="E340" s="699"/>
      <c r="F340" s="817"/>
      <c r="G340" s="817"/>
      <c r="H340" s="701"/>
      <c r="I340" s="232" t="s">
        <v>68</v>
      </c>
      <c r="J340" s="220" t="s">
        <v>101</v>
      </c>
      <c r="K340" s="220"/>
      <c r="L340" s="220"/>
      <c r="M340" s="220"/>
      <c r="N340" s="220"/>
      <c r="O340" s="220"/>
      <c r="P340" s="220"/>
      <c r="Q340" s="284"/>
      <c r="R340" s="30" t="s">
        <v>81</v>
      </c>
      <c r="S340" s="853" t="s">
        <v>129</v>
      </c>
      <c r="T340" s="853"/>
      <c r="U340" s="853"/>
      <c r="V340" s="815" t="s">
        <v>130</v>
      </c>
      <c r="W340" s="815"/>
      <c r="X340" s="815"/>
      <c r="Y340" s="815"/>
      <c r="Z340" s="830"/>
      <c r="AA340" s="830"/>
      <c r="AB340" s="234" t="s">
        <v>110</v>
      </c>
      <c r="AC340" s="604"/>
      <c r="AE340" s="221" t="str">
        <f>+I340</f>
        <v>□</v>
      </c>
      <c r="AF340" s="212">
        <f>+Z340</f>
        <v>0</v>
      </c>
      <c r="AH340" s="34" t="str">
        <f>IF(AE340&amp;AE341&amp;AE342="■□□","◎無し",IF(AE340&amp;AE341&amp;AE342="□■□","●適合",IF(AE340&amp;AE341&amp;AE342="□□■","◆未達",IF(AE340&amp;AE341&amp;AE342="□□□","■未答","▼矛盾"))))</f>
        <v>■未答</v>
      </c>
      <c r="AI340" s="16"/>
      <c r="AJ340" s="34" t="str">
        <f>IF(R340="■",IF(AF340=0,"◎無段",IF(AF340&gt;20,"◆未達","●範囲内")),"■未答")</f>
        <v>■未答</v>
      </c>
      <c r="AL340" s="220" t="s">
        <v>103</v>
      </c>
      <c r="AM340" s="221" t="s">
        <v>104</v>
      </c>
      <c r="AN340" s="221" t="s">
        <v>105</v>
      </c>
      <c r="AO340" s="221" t="s">
        <v>106</v>
      </c>
      <c r="AP340" s="221" t="s">
        <v>107</v>
      </c>
      <c r="AQ340" s="221" t="s">
        <v>87</v>
      </c>
    </row>
    <row r="341" spans="1:64" s="212" customFormat="1" ht="16.5" customHeight="1" x14ac:dyDescent="0.15">
      <c r="A341" s="219"/>
      <c r="B341" s="834"/>
      <c r="C341" s="835"/>
      <c r="D341" s="827"/>
      <c r="E341" s="699"/>
      <c r="F341" s="817"/>
      <c r="G341" s="817"/>
      <c r="H341" s="701"/>
      <c r="I341" s="233"/>
      <c r="J341" s="220"/>
      <c r="K341" s="220"/>
      <c r="L341" s="220"/>
      <c r="M341" s="220"/>
      <c r="N341" s="220"/>
      <c r="O341" s="220"/>
      <c r="P341" s="220"/>
      <c r="Q341" s="284"/>
      <c r="R341" s="388"/>
      <c r="S341" s="344"/>
      <c r="T341" s="344"/>
      <c r="U341" s="344"/>
      <c r="V341" s="343"/>
      <c r="W341" s="343"/>
      <c r="X341" s="343"/>
      <c r="Y341" s="343"/>
      <c r="Z341" s="344"/>
      <c r="AA341" s="344"/>
      <c r="AB341" s="234"/>
      <c r="AC341" s="604"/>
      <c r="AE341" s="212" t="str">
        <f>+I342</f>
        <v>□</v>
      </c>
      <c r="AL341" s="220"/>
      <c r="AM341" s="34" t="s">
        <v>63</v>
      </c>
      <c r="AN341" s="34" t="s">
        <v>64</v>
      </c>
      <c r="AO341" s="34" t="s">
        <v>65</v>
      </c>
      <c r="AP341" s="34" t="s">
        <v>88</v>
      </c>
      <c r="AQ341" s="34" t="s">
        <v>66</v>
      </c>
    </row>
    <row r="342" spans="1:64" s="212" customFormat="1" ht="15.95" customHeight="1" x14ac:dyDescent="0.15">
      <c r="A342" s="219"/>
      <c r="B342" s="834"/>
      <c r="C342" s="835"/>
      <c r="D342" s="827"/>
      <c r="E342" s="699"/>
      <c r="F342" s="817"/>
      <c r="G342" s="817"/>
      <c r="H342" s="701"/>
      <c r="I342" s="232" t="s">
        <v>81</v>
      </c>
      <c r="J342" s="819" t="s">
        <v>108</v>
      </c>
      <c r="K342" s="819"/>
      <c r="L342" s="819"/>
      <c r="M342" s="819"/>
      <c r="N342" s="819"/>
      <c r="O342" s="819"/>
      <c r="P342" s="819"/>
      <c r="Q342" s="452"/>
      <c r="R342" s="617" t="s">
        <v>81</v>
      </c>
      <c r="S342" s="852" t="s">
        <v>131</v>
      </c>
      <c r="T342" s="852"/>
      <c r="U342" s="852"/>
      <c r="V342" s="815" t="s">
        <v>132</v>
      </c>
      <c r="W342" s="815"/>
      <c r="X342" s="815"/>
      <c r="Y342" s="815"/>
      <c r="Z342" s="830"/>
      <c r="AA342" s="830"/>
      <c r="AB342" s="234" t="s">
        <v>110</v>
      </c>
      <c r="AC342" s="604"/>
      <c r="AE342" s="212" t="str">
        <f>+I343</f>
        <v>□</v>
      </c>
      <c r="AF342" s="212">
        <f>+Z342</f>
        <v>0</v>
      </c>
      <c r="AJ342" s="34" t="str">
        <f>IF(R342="■",IF(AF342=0,"◎無段",IF(AF342&gt;120,"◆未達","●範囲内")),"■未答")</f>
        <v>■未答</v>
      </c>
    </row>
    <row r="343" spans="1:64" s="212" customFormat="1" ht="15.95" customHeight="1" x14ac:dyDescent="0.15">
      <c r="A343" s="219"/>
      <c r="B343" s="834"/>
      <c r="C343" s="835"/>
      <c r="D343" s="827"/>
      <c r="E343" s="696"/>
      <c r="F343" s="697"/>
      <c r="G343" s="697"/>
      <c r="H343" s="698"/>
      <c r="I343" s="232" t="s">
        <v>81</v>
      </c>
      <c r="J343" s="819" t="s">
        <v>111</v>
      </c>
      <c r="K343" s="819"/>
      <c r="L343" s="819"/>
      <c r="M343" s="819"/>
      <c r="N343" s="819"/>
      <c r="O343" s="819"/>
      <c r="P343" s="819"/>
      <c r="Q343" s="452"/>
      <c r="R343" s="617"/>
      <c r="S343" s="852"/>
      <c r="T343" s="852"/>
      <c r="U343" s="852"/>
      <c r="V343" s="815" t="s">
        <v>133</v>
      </c>
      <c r="W343" s="815"/>
      <c r="X343" s="815"/>
      <c r="Y343" s="815"/>
      <c r="Z343" s="830"/>
      <c r="AA343" s="830"/>
      <c r="AB343" s="234" t="s">
        <v>110</v>
      </c>
      <c r="AC343" s="604"/>
      <c r="AF343" s="212">
        <f>+Z343</f>
        <v>0</v>
      </c>
      <c r="AJ343" s="34" t="str">
        <f>IF(R342="■",IF(AF343=0,"◎無段",IF(AF343&gt;180,"◆未達","●範囲内")),"■未答")</f>
        <v>■未答</v>
      </c>
      <c r="AL343" s="224"/>
      <c r="BE343" s="225"/>
    </row>
    <row r="344" spans="1:64" s="212" customFormat="1" ht="17.25" customHeight="1" x14ac:dyDescent="0.15">
      <c r="A344" s="219"/>
      <c r="B344" s="834"/>
      <c r="C344" s="835"/>
      <c r="D344" s="827"/>
      <c r="E344" s="693" t="s">
        <v>496</v>
      </c>
      <c r="F344" s="694"/>
      <c r="G344" s="694"/>
      <c r="H344" s="695"/>
      <c r="I344" s="389" t="s">
        <v>68</v>
      </c>
      <c r="J344" s="838" t="s">
        <v>513</v>
      </c>
      <c r="K344" s="838"/>
      <c r="L344" s="838"/>
      <c r="M344" s="838"/>
      <c r="N344" s="838"/>
      <c r="O344" s="838"/>
      <c r="P344" s="838"/>
      <c r="Q344" s="839"/>
      <c r="R344" s="231"/>
      <c r="S344" s="231"/>
      <c r="T344" s="231"/>
      <c r="U344" s="231"/>
      <c r="V344" s="231"/>
      <c r="W344" s="231"/>
      <c r="X344" s="231"/>
      <c r="Y344" s="231"/>
      <c r="Z344" s="231"/>
      <c r="AA344" s="231"/>
      <c r="AB344" s="231"/>
      <c r="AC344" s="608"/>
      <c r="AE344" s="221" t="str">
        <f>+I344</f>
        <v>□</v>
      </c>
      <c r="AH344" s="34" t="str">
        <f>IF(AE$329&amp;AE344&amp;AE345="■□□","◎無し",IF(AE$329&amp;AE344&amp;AE345="□■□","●適合",IF(AE$329&amp;AE344&amp;AE345="□□■","◆未達",IF(AE$329&amp;AE344&amp;AE345="□□□","■未答","▼矛盾"))))</f>
        <v>■未答</v>
      </c>
      <c r="AI344" s="16"/>
      <c r="AL344" s="220" t="s">
        <v>103</v>
      </c>
      <c r="AM344" s="221" t="s">
        <v>104</v>
      </c>
      <c r="AN344" s="221" t="s">
        <v>105</v>
      </c>
      <c r="AO344" s="221" t="s">
        <v>106</v>
      </c>
      <c r="AP344" s="221" t="s">
        <v>107</v>
      </c>
      <c r="AQ344" s="221" t="s">
        <v>87</v>
      </c>
    </row>
    <row r="345" spans="1:64" s="212" customFormat="1" ht="17.25" customHeight="1" x14ac:dyDescent="0.15">
      <c r="A345" s="219"/>
      <c r="B345" s="834"/>
      <c r="C345" s="835"/>
      <c r="D345" s="827"/>
      <c r="E345" s="699"/>
      <c r="F345" s="817"/>
      <c r="G345" s="817"/>
      <c r="H345" s="701"/>
      <c r="I345" s="353" t="s">
        <v>81</v>
      </c>
      <c r="J345" s="476" t="s">
        <v>514</v>
      </c>
      <c r="K345" s="476"/>
      <c r="L345" s="476"/>
      <c r="M345" s="476"/>
      <c r="N345" s="476"/>
      <c r="O345" s="476"/>
      <c r="P345" s="476"/>
      <c r="Q345" s="840"/>
      <c r="R345" s="229"/>
      <c r="S345" s="229"/>
      <c r="T345" s="229"/>
      <c r="U345" s="229"/>
      <c r="V345" s="229"/>
      <c r="W345" s="229"/>
      <c r="X345" s="229"/>
      <c r="Y345" s="229"/>
      <c r="Z345" s="229"/>
      <c r="AA345" s="229"/>
      <c r="AB345" s="229"/>
      <c r="AC345" s="609"/>
      <c r="AE345" s="212" t="str">
        <f>+I345</f>
        <v>□</v>
      </c>
      <c r="AL345" s="220"/>
      <c r="AM345" s="34" t="s">
        <v>63</v>
      </c>
      <c r="AN345" s="34" t="s">
        <v>64</v>
      </c>
      <c r="AO345" s="34" t="s">
        <v>65</v>
      </c>
      <c r="AP345" s="34" t="s">
        <v>88</v>
      </c>
      <c r="AQ345" s="34" t="s">
        <v>66</v>
      </c>
    </row>
    <row r="346" spans="1:64" s="212" customFormat="1" ht="16.5" customHeight="1" x14ac:dyDescent="0.15">
      <c r="B346" s="834"/>
      <c r="C346" s="835"/>
      <c r="D346" s="827"/>
      <c r="E346" s="693" t="s">
        <v>516</v>
      </c>
      <c r="F346" s="694"/>
      <c r="G346" s="694"/>
      <c r="H346" s="695"/>
      <c r="I346" s="844" t="s">
        <v>68</v>
      </c>
      <c r="J346" s="819" t="s">
        <v>269</v>
      </c>
      <c r="K346" s="819"/>
      <c r="L346" s="233"/>
      <c r="M346" s="376"/>
      <c r="N346" s="847" t="s">
        <v>81</v>
      </c>
      <c r="O346" s="849" t="s">
        <v>270</v>
      </c>
      <c r="P346" s="850"/>
      <c r="Q346" s="390"/>
      <c r="R346" s="344"/>
      <c r="S346" s="344"/>
      <c r="T346" s="344"/>
      <c r="U346" s="344"/>
      <c r="V346" s="344"/>
      <c r="W346" s="344"/>
      <c r="X346" s="344"/>
      <c r="Y346" s="344"/>
      <c r="Z346" s="344"/>
      <c r="AA346" s="344"/>
      <c r="AB346" s="344"/>
      <c r="AC346" s="521"/>
      <c r="AE346" s="221" t="str">
        <f>I346</f>
        <v>□</v>
      </c>
      <c r="AF346" s="1">
        <f>IF(AE346="■",1,IF(AE347="■",1,0))</f>
        <v>0</v>
      </c>
      <c r="AH346" s="34" t="str">
        <f>IF(AE$329&amp;AE346&amp;AE347="■□□","◎無し",IF(AE$329&amp;AE346&amp;AE347="□■□","●適合",IF(AE$329&amp;AE346&amp;AE347="□□■","◆未達",IF(AE$329&amp;AE346&amp;AE347="□□□","■未答","▼矛盾"))))</f>
        <v>■未答</v>
      </c>
      <c r="AI346" s="222"/>
      <c r="AJ346" s="222"/>
      <c r="AL346" s="220" t="s">
        <v>83</v>
      </c>
      <c r="AM346" s="221" t="s">
        <v>84</v>
      </c>
      <c r="AN346" s="221" t="s">
        <v>85</v>
      </c>
      <c r="AO346" s="221" t="s">
        <v>86</v>
      </c>
      <c r="AP346" s="221" t="s">
        <v>87</v>
      </c>
    </row>
    <row r="347" spans="1:64" s="212" customFormat="1" ht="33.950000000000003" customHeight="1" thickBot="1" x14ac:dyDescent="0.2">
      <c r="B347" s="836"/>
      <c r="C347" s="837"/>
      <c r="D347" s="828"/>
      <c r="E347" s="841"/>
      <c r="F347" s="842"/>
      <c r="G347" s="842"/>
      <c r="H347" s="843"/>
      <c r="I347" s="845"/>
      <c r="J347" s="846"/>
      <c r="K347" s="846"/>
      <c r="L347" s="391"/>
      <c r="M347" s="392"/>
      <c r="N347" s="848"/>
      <c r="O347" s="851"/>
      <c r="P347" s="851"/>
      <c r="Q347" s="393"/>
      <c r="R347" s="441" t="s">
        <v>167</v>
      </c>
      <c r="S347" s="442"/>
      <c r="T347" s="442"/>
      <c r="U347" s="442"/>
      <c r="V347" s="442"/>
      <c r="W347" s="442"/>
      <c r="X347" s="443"/>
      <c r="Y347" s="443"/>
      <c r="Z347" s="443"/>
      <c r="AA347" s="111" t="s">
        <v>110</v>
      </c>
      <c r="AB347" s="394"/>
      <c r="AC347" s="831"/>
      <c r="AE347" s="212" t="str">
        <f>N346</f>
        <v>□</v>
      </c>
      <c r="AF347" s="264">
        <f>+X347</f>
        <v>0</v>
      </c>
      <c r="AH347" s="222"/>
      <c r="AI347" s="222"/>
      <c r="AJ347" s="32" t="str">
        <f>IF(AF346=1,IF(AF347=0,"■未答",IF(AF347&lt;600,"◆未達","●範囲内")),"■未答")</f>
        <v>■未答</v>
      </c>
      <c r="AM347" s="34" t="s">
        <v>64</v>
      </c>
      <c r="AN347" s="34" t="s">
        <v>65</v>
      </c>
      <c r="AO347" s="34" t="s">
        <v>88</v>
      </c>
      <c r="AP347" s="34" t="s">
        <v>66</v>
      </c>
    </row>
    <row r="348" spans="1:64" s="17" customFormat="1" ht="17.25" customHeight="1" x14ac:dyDescent="0.15">
      <c r="R348" s="167"/>
      <c r="S348" s="167"/>
      <c r="T348" s="167"/>
      <c r="U348" s="167"/>
      <c r="V348" s="167"/>
      <c r="W348" s="167"/>
      <c r="X348" s="167"/>
      <c r="Y348" s="167"/>
      <c r="Z348" s="167"/>
      <c r="AA348" s="167"/>
      <c r="AB348" s="167"/>
      <c r="AC348" s="167"/>
    </row>
    <row r="349" spans="1:64" s="17" customFormat="1" ht="17.25" customHeight="1" thickBot="1" x14ac:dyDescent="0.2">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15">
      <c r="B350" s="803" t="s">
        <v>4</v>
      </c>
      <c r="C350" s="806" t="s">
        <v>5</v>
      </c>
      <c r="D350" s="806"/>
      <c r="E350" s="807"/>
      <c r="F350" s="807"/>
      <c r="G350" s="807"/>
      <c r="H350" s="807"/>
      <c r="I350" s="326"/>
      <c r="J350" s="808"/>
      <c r="K350" s="808"/>
      <c r="L350" s="808"/>
      <c r="M350" s="808"/>
      <c r="N350" s="808"/>
      <c r="O350" s="808"/>
      <c r="P350" s="808"/>
      <c r="Q350" s="809"/>
      <c r="R350" s="810" t="s">
        <v>6</v>
      </c>
      <c r="S350" s="790"/>
      <c r="T350" s="790"/>
      <c r="U350" s="790"/>
      <c r="V350" s="790"/>
      <c r="W350" s="790"/>
      <c r="X350" s="790"/>
      <c r="Y350" s="790"/>
      <c r="Z350" s="790"/>
      <c r="AA350" s="790"/>
      <c r="AB350" s="790"/>
      <c r="AC350" s="790"/>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x14ac:dyDescent="0.15">
      <c r="B351" s="804"/>
      <c r="C351" s="811" t="s">
        <v>7</v>
      </c>
      <c r="D351" s="812"/>
      <c r="E351" s="766" t="s">
        <v>8</v>
      </c>
      <c r="F351" s="767"/>
      <c r="G351" s="767"/>
      <c r="H351" s="768"/>
      <c r="I351" s="769" t="s">
        <v>9</v>
      </c>
      <c r="J351" s="769"/>
      <c r="K351" s="769"/>
      <c r="L351" s="769"/>
      <c r="M351" s="769"/>
      <c r="N351" s="769"/>
      <c r="O351" s="769"/>
      <c r="P351" s="769"/>
      <c r="Q351" s="770"/>
      <c r="R351" s="810"/>
      <c r="S351" s="790"/>
      <c r="T351" s="790"/>
      <c r="U351" s="790"/>
      <c r="V351" s="790"/>
      <c r="W351" s="790"/>
      <c r="X351" s="790"/>
      <c r="Y351" s="790"/>
      <c r="Z351" s="790"/>
      <c r="AA351" s="790"/>
      <c r="AB351" s="790"/>
      <c r="AC351" s="790"/>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x14ac:dyDescent="0.15">
      <c r="B352" s="804"/>
      <c r="C352" s="813"/>
      <c r="D352" s="814"/>
      <c r="E352" s="771"/>
      <c r="F352" s="772"/>
      <c r="G352" s="772"/>
      <c r="H352" s="773"/>
      <c r="I352" s="774"/>
      <c r="J352" s="774"/>
      <c r="K352" s="774"/>
      <c r="L352" s="774"/>
      <c r="M352" s="774"/>
      <c r="N352" s="774"/>
      <c r="O352" s="774"/>
      <c r="P352" s="774"/>
      <c r="Q352" s="775"/>
      <c r="R352" s="790" t="s">
        <v>10</v>
      </c>
      <c r="S352" s="790"/>
      <c r="T352" s="790"/>
      <c r="U352" s="790"/>
      <c r="V352" s="790"/>
      <c r="W352" s="790"/>
      <c r="X352" s="790"/>
      <c r="Y352" s="790"/>
      <c r="Z352" s="790"/>
      <c r="AA352" s="790"/>
      <c r="AB352" s="790"/>
      <c r="AC352" s="790"/>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x14ac:dyDescent="0.15">
      <c r="B353" s="804"/>
      <c r="C353" s="791" t="s">
        <v>11</v>
      </c>
      <c r="D353" s="792"/>
      <c r="E353" s="766" t="s">
        <v>12</v>
      </c>
      <c r="F353" s="767"/>
      <c r="G353" s="767"/>
      <c r="H353" s="768"/>
      <c r="I353" s="769" t="s">
        <v>9</v>
      </c>
      <c r="J353" s="769"/>
      <c r="K353" s="769"/>
      <c r="L353" s="769"/>
      <c r="M353" s="769"/>
      <c r="N353" s="769"/>
      <c r="O353" s="769"/>
      <c r="P353" s="769"/>
      <c r="Q353" s="770"/>
      <c r="R353" s="299"/>
      <c r="S353" s="299"/>
      <c r="T353" s="299"/>
      <c r="U353" s="299"/>
      <c r="V353" s="299"/>
      <c r="W353" s="299"/>
      <c r="X353" s="299"/>
      <c r="Y353" s="299"/>
      <c r="Z353" s="299"/>
      <c r="AA353" s="299"/>
      <c r="AB353" s="299"/>
      <c r="AC353" s="299"/>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x14ac:dyDescent="0.15">
      <c r="B354" s="804"/>
      <c r="C354" s="791"/>
      <c r="D354" s="792"/>
      <c r="E354" s="795"/>
      <c r="F354" s="796"/>
      <c r="G354" s="796"/>
      <c r="H354" s="797"/>
      <c r="I354" s="798"/>
      <c r="J354" s="798"/>
      <c r="K354" s="798"/>
      <c r="L354" s="798"/>
      <c r="M354" s="798"/>
      <c r="N354" s="798"/>
      <c r="O354" s="798"/>
      <c r="P354" s="798"/>
      <c r="Q354" s="799"/>
      <c r="R354" s="800" t="s">
        <v>13</v>
      </c>
      <c r="S354" s="800"/>
      <c r="T354" s="800"/>
      <c r="U354" s="800"/>
      <c r="V354" s="800"/>
      <c r="W354" s="800"/>
      <c r="X354" s="800"/>
      <c r="Y354" s="800"/>
      <c r="Z354" s="800"/>
      <c r="AA354" s="800"/>
      <c r="AB354" s="800"/>
      <c r="AC354" s="800"/>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x14ac:dyDescent="0.15">
      <c r="B355" s="804"/>
      <c r="C355" s="791"/>
      <c r="D355" s="792"/>
      <c r="E355" s="173" t="s">
        <v>14</v>
      </c>
      <c r="F355" s="774"/>
      <c r="G355" s="774"/>
      <c r="H355" s="774"/>
      <c r="I355" s="774"/>
      <c r="J355" s="774"/>
      <c r="K355" s="774"/>
      <c r="L355" s="774"/>
      <c r="M355" s="774"/>
      <c r="N355" s="774"/>
      <c r="O355" s="774"/>
      <c r="P355" s="774"/>
      <c r="Q355" s="775"/>
      <c r="R355" s="299"/>
      <c r="S355" s="299"/>
      <c r="T355" s="299"/>
      <c r="U355" s="299"/>
      <c r="V355" s="299"/>
      <c r="W355" s="299"/>
      <c r="X355" s="299"/>
      <c r="Y355" s="299"/>
      <c r="Z355" s="299"/>
      <c r="AA355" s="299"/>
      <c r="AB355" s="299"/>
      <c r="AC355" s="299"/>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x14ac:dyDescent="0.2">
      <c r="B356" s="805"/>
      <c r="C356" s="793"/>
      <c r="D356" s="794"/>
      <c r="E356" s="174" t="s">
        <v>15</v>
      </c>
      <c r="F356" s="801"/>
      <c r="G356" s="801"/>
      <c r="H356" s="801"/>
      <c r="I356" s="801"/>
      <c r="J356" s="801"/>
      <c r="K356" s="801"/>
      <c r="L356" s="801"/>
      <c r="M356" s="801"/>
      <c r="N356" s="801"/>
      <c r="O356" s="801"/>
      <c r="P356" s="801"/>
      <c r="Q356" s="802"/>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x14ac:dyDescent="0.15">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x14ac:dyDescent="0.15">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2.75" x14ac:dyDescent="0.15">
      <c r="B359" s="1" t="s">
        <v>546</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25" x14ac:dyDescent="0.15">
      <c r="B360" s="210" t="s">
        <v>81</v>
      </c>
      <c r="C360" s="777" t="s">
        <v>483</v>
      </c>
      <c r="D360" s="777"/>
      <c r="E360" s="777"/>
      <c r="F360" s="777"/>
      <c r="G360" s="777"/>
      <c r="H360" s="777"/>
      <c r="I360" s="777"/>
      <c r="J360" s="777"/>
      <c r="K360" s="777"/>
      <c r="L360" s="777"/>
      <c r="M360" s="777"/>
      <c r="N360" s="777"/>
      <c r="O360" s="777"/>
      <c r="P360" s="777"/>
      <c r="Q360" s="777"/>
      <c r="R360" s="777"/>
      <c r="S360" s="777"/>
      <c r="T360" s="777"/>
      <c r="U360" s="777"/>
      <c r="V360" s="777"/>
      <c r="W360" s="777"/>
      <c r="X360" s="777"/>
      <c r="Y360" s="777"/>
      <c r="Z360" s="777"/>
      <c r="AA360" s="777"/>
      <c r="AB360" s="777"/>
      <c r="AC360" s="777"/>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373" priority="297" stopIfTrue="1" operator="greaterThan">
      <formula>0</formula>
    </cfRule>
  </conditionalFormatting>
  <conditionalFormatting sqref="Y108:Z108 Y208:Z208 Y244:Z244 Y300:Z300">
    <cfRule type="cellIs" dxfId="372" priority="296" stopIfTrue="1" operator="lessThan">
      <formula>550</formula>
    </cfRule>
    <cfRule type="cellIs" dxfId="371" priority="295" stopIfTrue="1" operator="greaterThan">
      <formula>650</formula>
    </cfRule>
  </conditionalFormatting>
  <conditionalFormatting sqref="AH13 AH312">
    <cfRule type="cellIs" dxfId="370" priority="294" stopIfTrue="1" operator="equal">
      <formula>"▼矛盾"</formula>
    </cfRule>
    <cfRule type="cellIs" dxfId="369" priority="292" stopIfTrue="1" operator="greaterThanOrEqual">
      <formula>"●適合"</formula>
    </cfRule>
    <cfRule type="cellIs" dxfId="368" priority="293" stopIfTrue="1" operator="equal">
      <formula>"◆未達"</formula>
    </cfRule>
  </conditionalFormatting>
  <conditionalFormatting sqref="AH16">
    <cfRule type="cellIs" dxfId="367" priority="287" stopIfTrue="1" operator="equal">
      <formula>"◆未達"</formula>
    </cfRule>
    <cfRule type="cellIs" dxfId="366" priority="286" stopIfTrue="1" operator="greaterThanOrEqual">
      <formula>"●適合"</formula>
    </cfRule>
    <cfRule type="cellIs" dxfId="365" priority="288" stopIfTrue="1" operator="equal">
      <formula>"▼矛盾"</formula>
    </cfRule>
  </conditionalFormatting>
  <conditionalFormatting sqref="AH19">
    <cfRule type="cellIs" dxfId="364" priority="281" stopIfTrue="1" operator="equal">
      <formula>"◆未達"</formula>
    </cfRule>
    <cfRule type="cellIs" dxfId="363" priority="282" stopIfTrue="1" operator="equal">
      <formula>"▼矛盾"</formula>
    </cfRule>
    <cfRule type="cellIs" dxfId="362" priority="280" stopIfTrue="1" operator="greaterThanOrEqual">
      <formula>"●適合"</formula>
    </cfRule>
  </conditionalFormatting>
  <conditionalFormatting sqref="AH21">
    <cfRule type="cellIs" dxfId="361" priority="274" stopIfTrue="1" operator="greaterThanOrEqual">
      <formula>"●適合"</formula>
    </cfRule>
    <cfRule type="cellIs" dxfId="360" priority="275" stopIfTrue="1" operator="equal">
      <formula>"◆未達"</formula>
    </cfRule>
    <cfRule type="cellIs" dxfId="359" priority="276" stopIfTrue="1" operator="equal">
      <formula>"▼矛盾"</formula>
    </cfRule>
  </conditionalFormatting>
  <conditionalFormatting sqref="AH24">
    <cfRule type="cellIs" dxfId="358" priority="266" stopIfTrue="1" operator="equal">
      <formula>"◆未達"</formula>
    </cfRule>
    <cfRule type="cellIs" dxfId="357" priority="265" stopIfTrue="1" operator="greaterThanOrEqual">
      <formula>"●適合"</formula>
    </cfRule>
    <cfRule type="cellIs" dxfId="356" priority="267" stopIfTrue="1" operator="equal">
      <formula>"▼矛盾"</formula>
    </cfRule>
  </conditionalFormatting>
  <conditionalFormatting sqref="AH26">
    <cfRule type="cellIs" dxfId="355" priority="269" stopIfTrue="1" operator="equal">
      <formula>"◆未達"</formula>
    </cfRule>
    <cfRule type="cellIs" dxfId="354" priority="268" stopIfTrue="1" operator="greaterThanOrEqual">
      <formula>"●適合"</formula>
    </cfRule>
    <cfRule type="cellIs" dxfId="353" priority="270" stopIfTrue="1" operator="equal">
      <formula>"▼矛盾"</formula>
    </cfRule>
  </conditionalFormatting>
  <conditionalFormatting sqref="AH28">
    <cfRule type="cellIs" dxfId="352" priority="254" stopIfTrue="1" operator="equal">
      <formula>"◆未達"</formula>
    </cfRule>
    <cfRule type="cellIs" dxfId="351" priority="255" stopIfTrue="1" operator="equal">
      <formula>"▼矛盾"</formula>
    </cfRule>
    <cfRule type="cellIs" dxfId="350" priority="253" stopIfTrue="1" operator="greaterThanOrEqual">
      <formula>"●適合"</formula>
    </cfRule>
  </conditionalFormatting>
  <conditionalFormatting sqref="AH30">
    <cfRule type="cellIs" dxfId="349" priority="257" stopIfTrue="1" operator="equal">
      <formula>"◆未達"</formula>
    </cfRule>
    <cfRule type="cellIs" dxfId="348" priority="258" stopIfTrue="1" operator="equal">
      <formula>"▼矛盾"</formula>
    </cfRule>
    <cfRule type="cellIs" dxfId="347" priority="256" stopIfTrue="1" operator="greaterThanOrEqual">
      <formula>"●適合"</formula>
    </cfRule>
  </conditionalFormatting>
  <conditionalFormatting sqref="AH33">
    <cfRule type="cellIs" dxfId="346" priority="245" stopIfTrue="1" operator="equal">
      <formula>"◆未達"</formula>
    </cfRule>
    <cfRule type="cellIs" dxfId="345" priority="246" stopIfTrue="1" operator="equal">
      <formula>"▼矛盾"</formula>
    </cfRule>
    <cfRule type="cellIs" dxfId="344" priority="244" stopIfTrue="1" operator="greaterThanOrEqual">
      <formula>"●適合"</formula>
    </cfRule>
  </conditionalFormatting>
  <conditionalFormatting sqref="AH35">
    <cfRule type="cellIs" dxfId="343" priority="238" stopIfTrue="1" operator="greaterThanOrEqual">
      <formula>"●適合"</formula>
    </cfRule>
    <cfRule type="cellIs" dxfId="342" priority="239" stopIfTrue="1" operator="equal">
      <formula>"◆未達"</formula>
    </cfRule>
    <cfRule type="cellIs" dxfId="341" priority="240" stopIfTrue="1" operator="equal">
      <formula>"▼矛盾"</formula>
    </cfRule>
  </conditionalFormatting>
  <conditionalFormatting sqref="AH37">
    <cfRule type="cellIs" dxfId="340" priority="233" stopIfTrue="1" operator="equal">
      <formula>"◆未達"</formula>
    </cfRule>
    <cfRule type="cellIs" dxfId="339" priority="234" stopIfTrue="1" operator="equal">
      <formula>"▼矛盾"</formula>
    </cfRule>
    <cfRule type="cellIs" dxfId="338" priority="232" stopIfTrue="1" operator="greaterThanOrEqual">
      <formula>"●適合"</formula>
    </cfRule>
  </conditionalFormatting>
  <conditionalFormatting sqref="AH40">
    <cfRule type="cellIs" dxfId="337" priority="227" stopIfTrue="1" operator="equal">
      <formula>"◆未達"</formula>
    </cfRule>
    <cfRule type="cellIs" dxfId="336" priority="228" stopIfTrue="1" operator="equal">
      <formula>"▼矛盾"</formula>
    </cfRule>
    <cfRule type="cellIs" dxfId="335" priority="226" stopIfTrue="1" operator="greaterThanOrEqual">
      <formula>"●適合"</formula>
    </cfRule>
  </conditionalFormatting>
  <conditionalFormatting sqref="AH42">
    <cfRule type="cellIs" dxfId="334" priority="221" stopIfTrue="1" operator="equal">
      <formula>"◆未達"</formula>
    </cfRule>
    <cfRule type="cellIs" dxfId="333" priority="220" stopIfTrue="1" operator="greaterThanOrEqual">
      <formula>"●適合"</formula>
    </cfRule>
    <cfRule type="cellIs" dxfId="332" priority="222" stopIfTrue="1" operator="equal">
      <formula>"▼矛盾"</formula>
    </cfRule>
  </conditionalFormatting>
  <conditionalFormatting sqref="AH45">
    <cfRule type="cellIs" dxfId="331" priority="216" stopIfTrue="1" operator="equal">
      <formula>"▼矛盾"</formula>
    </cfRule>
    <cfRule type="cellIs" dxfId="330" priority="214" stopIfTrue="1" operator="greaterThanOrEqual">
      <formula>"●適合"</formula>
    </cfRule>
    <cfRule type="cellIs" dxfId="329" priority="215" stopIfTrue="1" operator="equal">
      <formula>"◆未達"</formula>
    </cfRule>
  </conditionalFormatting>
  <conditionalFormatting sqref="AH47">
    <cfRule type="cellIs" dxfId="328" priority="209" stopIfTrue="1" operator="equal">
      <formula>"◆未達"</formula>
    </cfRule>
    <cfRule type="cellIs" dxfId="327" priority="210" stopIfTrue="1" operator="equal">
      <formula>"▼矛盾"</formula>
    </cfRule>
    <cfRule type="cellIs" dxfId="326" priority="208" stopIfTrue="1" operator="greaterThanOrEqual">
      <formula>"●適合"</formula>
    </cfRule>
  </conditionalFormatting>
  <conditionalFormatting sqref="AH49">
    <cfRule type="cellIs" dxfId="325" priority="204" stopIfTrue="1" operator="equal">
      <formula>"▼矛盾"</formula>
    </cfRule>
    <cfRule type="cellIs" dxfId="324" priority="202" stopIfTrue="1" operator="greaterThanOrEqual">
      <formula>"●適合"</formula>
    </cfRule>
    <cfRule type="cellIs" dxfId="323" priority="203" stopIfTrue="1" operator="equal">
      <formula>"◆未達"</formula>
    </cfRule>
  </conditionalFormatting>
  <conditionalFormatting sqref="AH51">
    <cfRule type="cellIs" dxfId="322" priority="197" stopIfTrue="1" operator="equal">
      <formula>"◆未達"</formula>
    </cfRule>
    <cfRule type="cellIs" dxfId="321" priority="196" stopIfTrue="1" operator="greaterThanOrEqual">
      <formula>"●適合"</formula>
    </cfRule>
    <cfRule type="cellIs" dxfId="320" priority="198" stopIfTrue="1" operator="equal">
      <formula>"▼矛盾"</formula>
    </cfRule>
  </conditionalFormatting>
  <conditionalFormatting sqref="AH127">
    <cfRule type="cellIs" dxfId="319" priority="69" stopIfTrue="1" operator="equal">
      <formula>"▼矛盾"</formula>
    </cfRule>
    <cfRule type="cellIs" dxfId="318" priority="68" stopIfTrue="1" operator="equal">
      <formula>"◆未達"</formula>
    </cfRule>
    <cfRule type="cellIs" dxfId="317" priority="67" stopIfTrue="1" operator="greaterThanOrEqual">
      <formula>"●適合"</formula>
    </cfRule>
  </conditionalFormatting>
  <conditionalFormatting sqref="AH179">
    <cfRule type="cellIs" dxfId="316" priority="62" stopIfTrue="1" operator="equal">
      <formula>"◆未達"</formula>
    </cfRule>
    <cfRule type="cellIs" dxfId="315" priority="63" stopIfTrue="1" operator="equal">
      <formula>"▼矛盾"</formula>
    </cfRule>
    <cfRule type="cellIs" dxfId="314" priority="61" stopIfTrue="1" operator="greaterThanOrEqual">
      <formula>"●適合"</formula>
    </cfRule>
  </conditionalFormatting>
  <conditionalFormatting sqref="AH206">
    <cfRule type="cellIs" dxfId="313" priority="60" stopIfTrue="1" operator="equal">
      <formula>"▼矛盾"</formula>
    </cfRule>
    <cfRule type="cellIs" dxfId="312" priority="59" stopIfTrue="1" operator="equal">
      <formula>"◆未達"</formula>
    </cfRule>
    <cfRule type="cellIs" dxfId="311" priority="58" stopIfTrue="1" operator="greaterThanOrEqual">
      <formula>"●適合"</formula>
    </cfRule>
  </conditionalFormatting>
  <conditionalFormatting sqref="AH261">
    <cfRule type="cellIs" dxfId="310" priority="55" stopIfTrue="1" operator="greaterThanOrEqual">
      <formula>"●適合"</formula>
    </cfRule>
    <cfRule type="cellIs" dxfId="309" priority="56" stopIfTrue="1" operator="equal">
      <formula>"◆未達"</formula>
    </cfRule>
    <cfRule type="cellIs" dxfId="308" priority="57" stopIfTrue="1" operator="equal">
      <formula>"▼矛盾"</formula>
    </cfRule>
  </conditionalFormatting>
  <conditionalFormatting sqref="AH331">
    <cfRule type="cellIs" dxfId="307" priority="92" stopIfTrue="1" operator="equal">
      <formula>"◆未達"</formula>
    </cfRule>
    <cfRule type="cellIs" dxfId="306" priority="91" stopIfTrue="1" operator="greaterThanOrEqual">
      <formula>"●適合"</formula>
    </cfRule>
    <cfRule type="cellIs" dxfId="305" priority="93" stopIfTrue="1" operator="equal">
      <formula>"▼矛盾"</formula>
    </cfRule>
  </conditionalFormatting>
  <conditionalFormatting sqref="AH333">
    <cfRule type="cellIs" dxfId="304" priority="100" stopIfTrue="1" operator="greaterThanOrEqual">
      <formula>"●適合"</formula>
    </cfRule>
    <cfRule type="cellIs" dxfId="303" priority="101" stopIfTrue="1" operator="equal">
      <formula>"◆未達"</formula>
    </cfRule>
    <cfRule type="cellIs" dxfId="302" priority="102" stopIfTrue="1" operator="equal">
      <formula>"▼矛盾"</formula>
    </cfRule>
  </conditionalFormatting>
  <conditionalFormatting sqref="AH335">
    <cfRule type="cellIs" dxfId="301" priority="10" stopIfTrue="1" operator="greaterThanOrEqual">
      <formula>"●適合"</formula>
    </cfRule>
    <cfRule type="cellIs" dxfId="300" priority="12" stopIfTrue="1" operator="equal">
      <formula>"▼矛盾"</formula>
    </cfRule>
    <cfRule type="cellIs" dxfId="299" priority="11" stopIfTrue="1" operator="equal">
      <formula>"◆未達"</formula>
    </cfRule>
  </conditionalFormatting>
  <conditionalFormatting sqref="AH337">
    <cfRule type="cellIs" dxfId="298" priority="90" stopIfTrue="1" operator="equal">
      <formula>"▼矛盾"</formula>
    </cfRule>
    <cfRule type="cellIs" dxfId="297" priority="89" stopIfTrue="1" operator="equal">
      <formula>"◆未達"</formula>
    </cfRule>
    <cfRule type="cellIs" dxfId="296" priority="88" stopIfTrue="1" operator="greaterThanOrEqual">
      <formula>"●適合"</formula>
    </cfRule>
  </conditionalFormatting>
  <conditionalFormatting sqref="AH346">
    <cfRule type="cellIs" dxfId="295" priority="4" stopIfTrue="1" operator="greaterThanOrEqual">
      <formula>"●適合"</formula>
    </cfRule>
    <cfRule type="cellIs" dxfId="294" priority="5" stopIfTrue="1" operator="equal">
      <formula>"◆未達"</formula>
    </cfRule>
    <cfRule type="cellIs" dxfId="293" priority="6" stopIfTrue="1" operator="equal">
      <formula>"▼矛盾"</formula>
    </cfRule>
  </conditionalFormatting>
  <conditionalFormatting sqref="AH59:AI59">
    <cfRule type="cellIs" dxfId="292" priority="310" stopIfTrue="1" operator="equal">
      <formula>"●適合"</formula>
    </cfRule>
    <cfRule type="cellIs" dxfId="291" priority="311" stopIfTrue="1" operator="equal">
      <formula>"★未達"</formula>
    </cfRule>
    <cfRule type="cellIs" dxfId="290" priority="312" stopIfTrue="1" operator="equal">
      <formula>"▲矛盾"</formula>
    </cfRule>
  </conditionalFormatting>
  <conditionalFormatting sqref="AH142:AI142 AM143:AQ143">
    <cfRule type="cellIs" dxfId="289" priority="192" stopIfTrue="1" operator="equal">
      <formula>"▼矛盾"</formula>
    </cfRule>
    <cfRule type="cellIs" dxfId="288" priority="191" stopIfTrue="1" operator="equal">
      <formula>"◆未達"</formula>
    </cfRule>
    <cfRule type="cellIs" dxfId="287" priority="190" stopIfTrue="1" operator="greaterThanOrEqual">
      <formula>"●適合"</formula>
    </cfRule>
  </conditionalFormatting>
  <conditionalFormatting sqref="AH264:AI265 AM265:AQ265 AQ267:AQ268 AH267:AI271 AM267:AP271 AQ270:AQ271">
    <cfRule type="cellIs" dxfId="286" priority="156" stopIfTrue="1" operator="equal">
      <formula>"▼矛盾"</formula>
    </cfRule>
    <cfRule type="cellIs" dxfId="285" priority="154" stopIfTrue="1" operator="greaterThanOrEqual">
      <formula>"●適合"</formula>
    </cfRule>
    <cfRule type="cellIs" dxfId="284"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83" priority="298" stopIfTrue="1" operator="greaterThanOrEqual">
      <formula>"●適合"</formula>
    </cfRule>
  </conditionalFormatting>
  <conditionalFormatting sqref="AH314:AI314">
    <cfRule type="cellIs" dxfId="282" priority="33" stopIfTrue="1" operator="equal">
      <formula>"▼矛盾"</formula>
    </cfRule>
    <cfRule type="cellIs" dxfId="281" priority="32" stopIfTrue="1" operator="equal">
      <formula>"◆未達"</formula>
    </cfRule>
    <cfRule type="cellIs" dxfId="280" priority="31" stopIfTrue="1" operator="greaterThanOrEqual">
      <formula>"●適合"</formula>
    </cfRule>
  </conditionalFormatting>
  <conditionalFormatting sqref="AH316:AI316 AM317:AQ317 AH318">
    <cfRule type="cellIs" dxfId="279" priority="79" stopIfTrue="1" operator="greaterThanOrEqual">
      <formula>"●適合"</formula>
    </cfRule>
    <cfRule type="cellIs" dxfId="278" priority="80" stopIfTrue="1" operator="equal">
      <formula>"◆未達"</formula>
    </cfRule>
    <cfRule type="cellIs" dxfId="277" priority="81" stopIfTrue="1" operator="equal">
      <formula>"▼矛盾"</formula>
    </cfRule>
  </conditionalFormatting>
  <conditionalFormatting sqref="AH319:AI319">
    <cfRule type="cellIs" dxfId="276" priority="125" stopIfTrue="1" operator="equal">
      <formula>"◆未達"</formula>
    </cfRule>
    <cfRule type="cellIs" dxfId="275" priority="126" stopIfTrue="1" operator="equal">
      <formula>"▼矛盾"</formula>
    </cfRule>
    <cfRule type="cellIs" dxfId="274" priority="124" stopIfTrue="1" operator="greaterThanOrEqual">
      <formula>"●適合"</formula>
    </cfRule>
  </conditionalFormatting>
  <conditionalFormatting sqref="AH321:AI321">
    <cfRule type="cellIs" dxfId="273" priority="30" stopIfTrue="1" operator="equal">
      <formula>"▼矛盾"</formula>
    </cfRule>
    <cfRule type="cellIs" dxfId="272" priority="29" stopIfTrue="1" operator="equal">
      <formula>"◆未達"</formula>
    </cfRule>
    <cfRule type="cellIs" dxfId="271" priority="28" stopIfTrue="1" operator="greaterThanOrEqual">
      <formula>"●適合"</formula>
    </cfRule>
  </conditionalFormatting>
  <conditionalFormatting sqref="AH324:AI324">
    <cfRule type="cellIs" dxfId="270" priority="16" stopIfTrue="1" operator="greaterThanOrEqual">
      <formula>"●適合"</formula>
    </cfRule>
    <cfRule type="cellIs" dxfId="269" priority="18" stopIfTrue="1" operator="equal">
      <formula>"▼矛盾"</formula>
    </cfRule>
    <cfRule type="cellIs" dxfId="268" priority="17" stopIfTrue="1" operator="equal">
      <formula>"◆未達"</formula>
    </cfRule>
  </conditionalFormatting>
  <conditionalFormatting sqref="AH327:AI327">
    <cfRule type="cellIs" dxfId="267" priority="14" stopIfTrue="1" operator="equal">
      <formula>"◆未達"</formula>
    </cfRule>
    <cfRule type="cellIs" dxfId="266" priority="13" stopIfTrue="1" operator="greaterThanOrEqual">
      <formula>"●適合"</formula>
    </cfRule>
    <cfRule type="cellIs" dxfId="265" priority="15" stopIfTrue="1" operator="equal">
      <formula>"▼矛盾"</formula>
    </cfRule>
  </conditionalFormatting>
  <conditionalFormatting sqref="AH344:AI344">
    <cfRule type="cellIs" dxfId="264" priority="9" stopIfTrue="1" operator="equal">
      <formula>"▼矛盾"</formula>
    </cfRule>
    <cfRule type="cellIs" dxfId="263" priority="8" stopIfTrue="1" operator="equal">
      <formula>"◆未達"</formula>
    </cfRule>
    <cfRule type="cellIs" dxfId="262" priority="7" stopIfTrue="1" operator="greaterThanOrEqual">
      <formula>"●適合"</formula>
    </cfRule>
  </conditionalFormatting>
  <conditionalFormatting sqref="AH340:AJ340 AM341:AQ341 AJ342:AJ343">
    <cfRule type="cellIs" dxfId="261" priority="106" stopIfTrue="1" operator="greaterThanOrEqual">
      <formula>"●適合"</formula>
    </cfRule>
    <cfRule type="cellIs" dxfId="260" priority="107" stopIfTrue="1" operator="equal">
      <formula>"◆未達"</formula>
    </cfRule>
    <cfRule type="cellIs" dxfId="259" priority="108" stopIfTrue="1" operator="equal">
      <formula>"▼矛盾"</formula>
    </cfRule>
  </conditionalFormatting>
  <conditionalFormatting sqref="AI127:AI128">
    <cfRule type="cellIs" dxfId="258" priority="75" stopIfTrue="1" operator="equal">
      <formula>"▼矛盾"</formula>
    </cfRule>
    <cfRule type="cellIs" dxfId="257" priority="74" stopIfTrue="1" operator="equal">
      <formula>"◆未達"</formula>
    </cfRule>
    <cfRule type="cellIs" dxfId="256" priority="73" stopIfTrue="1" operator="greaterThanOrEqual">
      <formula>"●適合"</formula>
    </cfRule>
  </conditionalFormatting>
  <conditionalFormatting sqref="AJ59">
    <cfRule type="cellIs" dxfId="255" priority="152" stopIfTrue="1" operator="equal">
      <formula>"◆未達"</formula>
    </cfRule>
    <cfRule type="cellIs" dxfId="254" priority="153" stopIfTrue="1" operator="equal">
      <formula>"▼矛盾"</formula>
    </cfRule>
    <cfRule type="cellIs" dxfId="253" priority="151" stopIfTrue="1" operator="greaterThanOrEqual">
      <formula>"●適合"</formula>
    </cfRule>
  </conditionalFormatting>
  <conditionalFormatting sqref="AJ105">
    <cfRule type="cellIs" dxfId="252" priority="319" stopIfTrue="1" operator="greaterThanOrEqual">
      <formula>"●適合"</formula>
    </cfRule>
    <cfRule type="cellIs" dxfId="251" priority="320" stopIfTrue="1" operator="equal">
      <formula>"◆過勾配"</formula>
    </cfRule>
    <cfRule type="cellIs" dxfId="250" priority="321" stopIfTrue="1" operator="equal">
      <formula>"▼矛盾"</formula>
    </cfRule>
  </conditionalFormatting>
  <conditionalFormatting sqref="AJ107 AJ207 AJ243 AJ299">
    <cfRule type="cellIs" dxfId="249" priority="303" stopIfTrue="1" operator="equal">
      <formula>"▼矛盾"</formula>
    </cfRule>
    <cfRule type="cellIs" dxfId="248" priority="302" stopIfTrue="1" operator="equal">
      <formula>"◆195未満"</formula>
    </cfRule>
  </conditionalFormatting>
  <conditionalFormatting sqref="AJ109 AJ152 AJ161 AJ170 AJ209 AJ231 AJ245 AJ255 AJ301">
    <cfRule type="cellIs" dxfId="247" priority="306" stopIfTrue="1" operator="equal">
      <formula>"▼矛盾"</formula>
    </cfRule>
    <cfRule type="cellIs" dxfId="246" priority="305" stopIfTrue="1" operator="equal">
      <formula>"◆30超過"</formula>
    </cfRule>
  </conditionalFormatting>
  <conditionalFormatting sqref="AJ112">
    <cfRule type="cellIs" dxfId="245" priority="316" stopIfTrue="1" operator="greaterThanOrEqual">
      <formula>"●適合"</formula>
    </cfRule>
    <cfRule type="cellIs" dxfId="244" priority="317" stopIfTrue="1" operator="equal">
      <formula>"◆寸法"</formula>
    </cfRule>
    <cfRule type="cellIs" dxfId="243" priority="318" stopIfTrue="1" operator="equal">
      <formula>"▼矛盾"</formula>
    </cfRule>
  </conditionalFormatting>
  <conditionalFormatting sqref="AJ124">
    <cfRule type="cellIs" dxfId="242" priority="324" stopIfTrue="1" operator="greaterThan">
      <formula>45</formula>
    </cfRule>
    <cfRule type="cellIs" dxfId="241" priority="322" stopIfTrue="1" operator="lessThanOrEqual">
      <formula>45</formula>
    </cfRule>
    <cfRule type="cellIs" dxfId="240" priority="323" stopIfTrue="1" operator="equal">
      <formula>"■未答"</formula>
    </cfRule>
  </conditionalFormatting>
  <conditionalFormatting sqref="AJ126 AJ213 AJ217 AJ295 AJ306">
    <cfRule type="cellIs" dxfId="239" priority="309" stopIfTrue="1" operator="equal">
      <formula>"高すぎ"</formula>
    </cfRule>
    <cfRule type="cellIs" dxfId="238" priority="308" stopIfTrue="1" operator="equal">
      <formula>"◆低すぎ"</formula>
    </cfRule>
  </conditionalFormatting>
  <conditionalFormatting sqref="AJ263">
    <cfRule type="cellIs" dxfId="237" priority="51" stopIfTrue="1" operator="equal">
      <formula>"▼矛盾"</formula>
    </cfRule>
    <cfRule type="cellIs" dxfId="236" priority="50" stopIfTrue="1" operator="equal">
      <formula>"◆未達"</formula>
    </cfRule>
    <cfRule type="cellIs" dxfId="235" priority="49" stopIfTrue="1" operator="greaterThanOrEqual">
      <formula>"●適合"</formula>
    </cfRule>
  </conditionalFormatting>
  <conditionalFormatting sqref="AJ315:AJ317">
    <cfRule type="cellIs" dxfId="234" priority="76" stopIfTrue="1" operator="greaterThanOrEqual">
      <formula>"●適合"</formula>
    </cfRule>
    <cfRule type="cellIs" dxfId="233" priority="78" stopIfTrue="1" operator="equal">
      <formula>"▼矛盾"</formula>
    </cfRule>
    <cfRule type="cellIs" dxfId="232" priority="77" stopIfTrue="1" operator="equal">
      <formula>"◆未達"</formula>
    </cfRule>
  </conditionalFormatting>
  <conditionalFormatting sqref="AJ322 AJ325">
    <cfRule type="cellIs" dxfId="231" priority="134" stopIfTrue="1" operator="equal">
      <formula>"◆未達"</formula>
    </cfRule>
    <cfRule type="cellIs" dxfId="230" priority="135" stopIfTrue="1" operator="equal">
      <formula>"▼矛盾"</formula>
    </cfRule>
    <cfRule type="cellIs" dxfId="229" priority="133" stopIfTrue="1" operator="greaterThanOrEqual">
      <formula>"●適合"</formula>
    </cfRule>
  </conditionalFormatting>
  <conditionalFormatting sqref="AJ347">
    <cfRule type="cellIs" dxfId="228" priority="1" stopIfTrue="1" operator="greaterThanOrEqual">
      <formula>"●適合"</formula>
    </cfRule>
    <cfRule type="cellIs" dxfId="227" priority="2" stopIfTrue="1" operator="equal">
      <formula>"◆未達"</formula>
    </cfRule>
    <cfRule type="cellIs" dxfId="226" priority="3" stopIfTrue="1" operator="equal">
      <formula>"▼矛盾"</formula>
    </cfRule>
  </conditionalFormatting>
  <conditionalFormatting sqref="AM14:AP14">
    <cfRule type="cellIs" dxfId="225" priority="291" stopIfTrue="1" operator="equal">
      <formula>"▼矛盾"</formula>
    </cfRule>
    <cfRule type="cellIs" dxfId="224" priority="290" stopIfTrue="1" operator="equal">
      <formula>"◆未達"</formula>
    </cfRule>
    <cfRule type="cellIs" dxfId="223" priority="289" stopIfTrue="1" operator="greaterThanOrEqual">
      <formula>"●適合"</formula>
    </cfRule>
  </conditionalFormatting>
  <conditionalFormatting sqref="AM17:AP17">
    <cfRule type="cellIs" dxfId="222" priority="285" stopIfTrue="1" operator="equal">
      <formula>"▼矛盾"</formula>
    </cfRule>
    <cfRule type="cellIs" dxfId="221" priority="284" stopIfTrue="1" operator="equal">
      <formula>"◆未達"</formula>
    </cfRule>
    <cfRule type="cellIs" dxfId="220" priority="283" stopIfTrue="1" operator="greaterThanOrEqual">
      <formula>"●適合"</formula>
    </cfRule>
  </conditionalFormatting>
  <conditionalFormatting sqref="AM20:AP20">
    <cfRule type="cellIs" dxfId="219" priority="277" stopIfTrue="1" operator="greaterThanOrEqual">
      <formula>"●適合"</formula>
    </cfRule>
    <cfRule type="cellIs" dxfId="218" priority="279" stopIfTrue="1" operator="equal">
      <formula>"▼矛盾"</formula>
    </cfRule>
    <cfRule type="cellIs" dxfId="217" priority="278" stopIfTrue="1" operator="equal">
      <formula>"◆未達"</formula>
    </cfRule>
  </conditionalFormatting>
  <conditionalFormatting sqref="AM22:AP22">
    <cfRule type="cellIs" dxfId="216" priority="271" stopIfTrue="1" operator="greaterThanOrEqual">
      <formula>"●適合"</formula>
    </cfRule>
    <cfRule type="cellIs" dxfId="215" priority="272" stopIfTrue="1" operator="equal">
      <formula>"◆未達"</formula>
    </cfRule>
    <cfRule type="cellIs" dxfId="214" priority="273" stopIfTrue="1" operator="equal">
      <formula>"▼矛盾"</formula>
    </cfRule>
  </conditionalFormatting>
  <conditionalFormatting sqref="AM25:AP25">
    <cfRule type="cellIs" dxfId="213" priority="262" stopIfTrue="1" operator="greaterThanOrEqual">
      <formula>"●適合"</formula>
    </cfRule>
    <cfRule type="cellIs" dxfId="212" priority="263" stopIfTrue="1" operator="equal">
      <formula>"◆未達"</formula>
    </cfRule>
    <cfRule type="cellIs" dxfId="211" priority="264" stopIfTrue="1" operator="equal">
      <formula>"▼矛盾"</formula>
    </cfRule>
  </conditionalFormatting>
  <conditionalFormatting sqref="AM27:AP27">
    <cfRule type="cellIs" dxfId="210" priority="261" stopIfTrue="1" operator="equal">
      <formula>"▼矛盾"</formula>
    </cfRule>
    <cfRule type="cellIs" dxfId="209" priority="260" stopIfTrue="1" operator="equal">
      <formula>"◆未達"</formula>
    </cfRule>
    <cfRule type="cellIs" dxfId="208" priority="259" stopIfTrue="1" operator="greaterThanOrEqual">
      <formula>"●適合"</formula>
    </cfRule>
  </conditionalFormatting>
  <conditionalFormatting sqref="AM29:AP29">
    <cfRule type="cellIs" dxfId="207" priority="250" stopIfTrue="1" operator="greaterThanOrEqual">
      <formula>"●適合"</formula>
    </cfRule>
    <cfRule type="cellIs" dxfId="206" priority="251" stopIfTrue="1" operator="equal">
      <formula>"◆未達"</formula>
    </cfRule>
    <cfRule type="cellIs" dxfId="205" priority="252" stopIfTrue="1" operator="equal">
      <formula>"▼矛盾"</formula>
    </cfRule>
  </conditionalFormatting>
  <conditionalFormatting sqref="AM31:AP31">
    <cfRule type="cellIs" dxfId="204" priority="249" stopIfTrue="1" operator="equal">
      <formula>"▼矛盾"</formula>
    </cfRule>
    <cfRule type="cellIs" dxfId="203" priority="248" stopIfTrue="1" operator="equal">
      <formula>"◆未達"</formula>
    </cfRule>
    <cfRule type="cellIs" dxfId="202" priority="247" stopIfTrue="1" operator="greaterThanOrEqual">
      <formula>"●適合"</formula>
    </cfRule>
  </conditionalFormatting>
  <conditionalFormatting sqref="AM34:AP34">
    <cfRule type="cellIs" dxfId="201" priority="243" stopIfTrue="1" operator="equal">
      <formula>"▼矛盾"</formula>
    </cfRule>
    <cfRule type="cellIs" dxfId="200" priority="242" stopIfTrue="1" operator="equal">
      <formula>"◆未達"</formula>
    </cfRule>
    <cfRule type="cellIs" dxfId="199" priority="241" stopIfTrue="1" operator="greaterThanOrEqual">
      <formula>"●適合"</formula>
    </cfRule>
  </conditionalFormatting>
  <conditionalFormatting sqref="AM36:AP36">
    <cfRule type="cellIs" dxfId="198" priority="237" stopIfTrue="1" operator="equal">
      <formula>"▼矛盾"</formula>
    </cfRule>
    <cfRule type="cellIs" dxfId="197" priority="236" stopIfTrue="1" operator="equal">
      <formula>"◆未達"</formula>
    </cfRule>
    <cfRule type="cellIs" dxfId="196" priority="235" stopIfTrue="1" operator="greaterThanOrEqual">
      <formula>"●適合"</formula>
    </cfRule>
  </conditionalFormatting>
  <conditionalFormatting sqref="AM38:AP38">
    <cfRule type="cellIs" dxfId="195" priority="231" stopIfTrue="1" operator="equal">
      <formula>"▼矛盾"</formula>
    </cfRule>
    <cfRule type="cellIs" dxfId="194" priority="229" stopIfTrue="1" operator="greaterThanOrEqual">
      <formula>"●適合"</formula>
    </cfRule>
    <cfRule type="cellIs" dxfId="193" priority="230" stopIfTrue="1" operator="equal">
      <formula>"◆未達"</formula>
    </cfRule>
  </conditionalFormatting>
  <conditionalFormatting sqref="AM41:AP41">
    <cfRule type="cellIs" dxfId="192" priority="225" stopIfTrue="1" operator="equal">
      <formula>"▼矛盾"</formula>
    </cfRule>
    <cfRule type="cellIs" dxfId="191" priority="223" stopIfTrue="1" operator="greaterThanOrEqual">
      <formula>"●適合"</formula>
    </cfRule>
    <cfRule type="cellIs" dxfId="190" priority="224" stopIfTrue="1" operator="equal">
      <formula>"◆未達"</formula>
    </cfRule>
  </conditionalFormatting>
  <conditionalFormatting sqref="AM43:AP43">
    <cfRule type="cellIs" dxfId="189" priority="218" stopIfTrue="1" operator="equal">
      <formula>"◆未達"</formula>
    </cfRule>
    <cfRule type="cellIs" dxfId="188" priority="217" stopIfTrue="1" operator="greaterThanOrEqual">
      <formula>"●適合"</formula>
    </cfRule>
    <cfRule type="cellIs" dxfId="187" priority="219" stopIfTrue="1" operator="equal">
      <formula>"▼矛盾"</formula>
    </cfRule>
  </conditionalFormatting>
  <conditionalFormatting sqref="AM46:AP46">
    <cfRule type="cellIs" dxfId="186" priority="211" stopIfTrue="1" operator="greaterThanOrEqual">
      <formula>"●適合"</formula>
    </cfRule>
    <cfRule type="cellIs" dxfId="185" priority="213" stopIfTrue="1" operator="equal">
      <formula>"▼矛盾"</formula>
    </cfRule>
    <cfRule type="cellIs" dxfId="184" priority="212" stopIfTrue="1" operator="equal">
      <formula>"◆未達"</formula>
    </cfRule>
  </conditionalFormatting>
  <conditionalFormatting sqref="AM48:AP48">
    <cfRule type="cellIs" dxfId="183" priority="205" stopIfTrue="1" operator="greaterThanOrEqual">
      <formula>"●適合"</formula>
    </cfRule>
    <cfRule type="cellIs" dxfId="182" priority="207" stopIfTrue="1" operator="equal">
      <formula>"▼矛盾"</formula>
    </cfRule>
    <cfRule type="cellIs" dxfId="181" priority="206" stopIfTrue="1" operator="equal">
      <formula>"◆未達"</formula>
    </cfRule>
  </conditionalFormatting>
  <conditionalFormatting sqref="AM50:AP50">
    <cfRule type="cellIs" dxfId="180" priority="201" stopIfTrue="1" operator="equal">
      <formula>"▼矛盾"</formula>
    </cfRule>
    <cfRule type="cellIs" dxfId="179" priority="200" stopIfTrue="1" operator="equal">
      <formula>"◆未達"</formula>
    </cfRule>
    <cfRule type="cellIs" dxfId="178" priority="199" stopIfTrue="1" operator="greaterThanOrEqual">
      <formula>"●適合"</formula>
    </cfRule>
  </conditionalFormatting>
  <conditionalFormatting sqref="AM52:AP52">
    <cfRule type="cellIs" dxfId="177" priority="193" stopIfTrue="1" operator="greaterThanOrEqual">
      <formula>"●適合"</formula>
    </cfRule>
    <cfRule type="cellIs" dxfId="176" priority="194" stopIfTrue="1" operator="equal">
      <formula>"◆未達"</formula>
    </cfRule>
    <cfRule type="cellIs" dxfId="175" priority="195" stopIfTrue="1" operator="equal">
      <formula>"▼矛盾"</formula>
    </cfRule>
  </conditionalFormatting>
  <conditionalFormatting sqref="AM334:AP334">
    <cfRule type="cellIs" dxfId="174" priority="117" stopIfTrue="1" operator="equal">
      <formula>"▼矛盾"</formula>
    </cfRule>
    <cfRule type="cellIs" dxfId="173" priority="116" stopIfTrue="1" operator="equal">
      <formula>"◆未達"</formula>
    </cfRule>
    <cfRule type="cellIs" dxfId="172" priority="115" stopIfTrue="1" operator="greaterThanOrEqual">
      <formula>"●適合"</formula>
    </cfRule>
  </conditionalFormatting>
  <conditionalFormatting sqref="AM336:AP336">
    <cfRule type="cellIs" dxfId="171" priority="114" stopIfTrue="1" operator="equal">
      <formula>"▼矛盾"</formula>
    </cfRule>
    <cfRule type="cellIs" dxfId="170" priority="113" stopIfTrue="1" operator="equal">
      <formula>"◆未達"</formula>
    </cfRule>
    <cfRule type="cellIs" dxfId="169" priority="112" stopIfTrue="1" operator="greaterThanOrEqual">
      <formula>"●適合"</formula>
    </cfRule>
  </conditionalFormatting>
  <conditionalFormatting sqref="AM338:AP338">
    <cfRule type="cellIs" dxfId="168" priority="111" stopIfTrue="1" operator="equal">
      <formula>"▼矛盾"</formula>
    </cfRule>
    <cfRule type="cellIs" dxfId="167" priority="110" stopIfTrue="1" operator="equal">
      <formula>"◆未達"</formula>
    </cfRule>
    <cfRule type="cellIs" dxfId="166" priority="109" stopIfTrue="1" operator="greaterThanOrEqual">
      <formula>"●適合"</formula>
    </cfRule>
  </conditionalFormatting>
  <conditionalFormatting sqref="AM347:AP347">
    <cfRule type="cellIs" dxfId="165" priority="83" stopIfTrue="1" operator="equal">
      <formula>"◆未達"</formula>
    </cfRule>
    <cfRule type="cellIs" dxfId="164" priority="82" stopIfTrue="1" operator="greaterThanOrEqual">
      <formula>"●適合"</formula>
    </cfRule>
    <cfRule type="cellIs" dxfId="163"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62" priority="299" stopIfTrue="1" operator="equal">
      <formula>"◆未達"</formula>
    </cfRule>
    <cfRule type="cellIs" dxfId="161" priority="300" stopIfTrue="1" operator="equal">
      <formula>"▼矛盾"</formula>
    </cfRule>
  </conditionalFormatting>
  <conditionalFormatting sqref="AM128:AQ128">
    <cfRule type="cellIs" dxfId="160" priority="72" stopIfTrue="1" operator="equal">
      <formula>"▼矛盾"</formula>
    </cfRule>
    <cfRule type="cellIs" dxfId="159" priority="71" stopIfTrue="1" operator="equal">
      <formula>"◆未達"</formula>
    </cfRule>
    <cfRule type="cellIs" dxfId="158" priority="70" stopIfTrue="1" operator="greaterThanOrEqual">
      <formula>"●適合"</formula>
    </cfRule>
  </conditionalFormatting>
  <conditionalFormatting sqref="AM158:AQ158">
    <cfRule type="cellIs" dxfId="157" priority="172" stopIfTrue="1" operator="greaterThanOrEqual">
      <formula>"●適合"</formula>
    </cfRule>
    <cfRule type="cellIs" dxfId="156" priority="174" stopIfTrue="1" operator="equal">
      <formula>"▼矛盾"</formula>
    </cfRule>
    <cfRule type="cellIs" dxfId="155" priority="173" stopIfTrue="1" operator="equal">
      <formula>"◆未達"</formula>
    </cfRule>
  </conditionalFormatting>
  <conditionalFormatting sqref="AM167:AQ167">
    <cfRule type="cellIs" dxfId="154" priority="163" stopIfTrue="1" operator="greaterThanOrEqual">
      <formula>"●適合"</formula>
    </cfRule>
    <cfRule type="cellIs" dxfId="153" priority="164" stopIfTrue="1" operator="equal">
      <formula>"◆未達"</formula>
    </cfRule>
    <cfRule type="cellIs" dxfId="152" priority="165" stopIfTrue="1" operator="equal">
      <formula>"▼矛盾"</formula>
    </cfRule>
  </conditionalFormatting>
  <conditionalFormatting sqref="AM180:AQ180">
    <cfRule type="cellIs" dxfId="151" priority="65" stopIfTrue="1" operator="equal">
      <formula>"◆未達"</formula>
    </cfRule>
    <cfRule type="cellIs" dxfId="150" priority="66" stopIfTrue="1" operator="equal">
      <formula>"▼矛盾"</formula>
    </cfRule>
    <cfRule type="cellIs" dxfId="149" priority="64" stopIfTrue="1" operator="greaterThanOrEqual">
      <formula>"●適合"</formula>
    </cfRule>
  </conditionalFormatting>
  <conditionalFormatting sqref="AM262:AQ262">
    <cfRule type="cellIs" dxfId="148" priority="53" stopIfTrue="1" operator="equal">
      <formula>"◆未達"</formula>
    </cfRule>
    <cfRule type="cellIs" dxfId="147" priority="54" stopIfTrue="1" operator="equal">
      <formula>"▼矛盾"</formula>
    </cfRule>
    <cfRule type="cellIs" dxfId="146" priority="52" stopIfTrue="1" operator="greaterThanOrEqual">
      <formula>"●適合"</formula>
    </cfRule>
  </conditionalFormatting>
  <conditionalFormatting sqref="AM313:AQ313">
    <cfRule type="cellIs" dxfId="145" priority="42" stopIfTrue="1" operator="equal">
      <formula>"▼矛盾"</formula>
    </cfRule>
    <cfRule type="cellIs" dxfId="144" priority="41" stopIfTrue="1" operator="equal">
      <formula>"◆未達"</formula>
    </cfRule>
    <cfRule type="cellIs" dxfId="143" priority="40" stopIfTrue="1" operator="greaterThanOrEqual">
      <formula>"●適合"</formula>
    </cfRule>
  </conditionalFormatting>
  <conditionalFormatting sqref="AM315:AQ315">
    <cfRule type="cellIs" dxfId="142" priority="35" stopIfTrue="1" operator="equal">
      <formula>"◆未達"</formula>
    </cfRule>
    <cfRule type="cellIs" dxfId="141" priority="36" stopIfTrue="1" operator="equal">
      <formula>"▼矛盾"</formula>
    </cfRule>
    <cfRule type="cellIs" dxfId="140" priority="34" stopIfTrue="1" operator="greaterThanOrEqual">
      <formula>"●適合"</formula>
    </cfRule>
  </conditionalFormatting>
  <conditionalFormatting sqref="AM320:AQ320">
    <cfRule type="cellIs" dxfId="139" priority="132" stopIfTrue="1" operator="equal">
      <formula>"▼矛盾"</formula>
    </cfRule>
    <cfRule type="cellIs" dxfId="138" priority="130" stopIfTrue="1" operator="greaterThanOrEqual">
      <formula>"●適合"</formula>
    </cfRule>
    <cfRule type="cellIs" dxfId="137" priority="131" stopIfTrue="1" operator="equal">
      <formula>"◆未達"</formula>
    </cfRule>
  </conditionalFormatting>
  <conditionalFormatting sqref="AM322:AQ322">
    <cfRule type="cellIs" dxfId="136" priority="25" stopIfTrue="1" operator="greaterThanOrEqual">
      <formula>"●適合"</formula>
    </cfRule>
    <cfRule type="cellIs" dxfId="135" priority="26" stopIfTrue="1" operator="equal">
      <formula>"◆未達"</formula>
    </cfRule>
    <cfRule type="cellIs" dxfId="134" priority="27" stopIfTrue="1" operator="equal">
      <formula>"▼矛盾"</formula>
    </cfRule>
  </conditionalFormatting>
  <conditionalFormatting sqref="AM325:AQ325">
    <cfRule type="cellIs" dxfId="133" priority="22" stopIfTrue="1" operator="greaterThanOrEqual">
      <formula>"●適合"</formula>
    </cfRule>
    <cfRule type="cellIs" dxfId="132" priority="23" stopIfTrue="1" operator="equal">
      <formula>"◆未達"</formula>
    </cfRule>
    <cfRule type="cellIs" dxfId="131" priority="24" stopIfTrue="1" operator="equal">
      <formula>"▼矛盾"</formula>
    </cfRule>
  </conditionalFormatting>
  <conditionalFormatting sqref="AM328:AQ328">
    <cfRule type="cellIs" dxfId="130" priority="19" stopIfTrue="1" operator="greaterThanOrEqual">
      <formula>"●適合"</formula>
    </cfRule>
    <cfRule type="cellIs" dxfId="129" priority="21" stopIfTrue="1" operator="equal">
      <formula>"▼矛盾"</formula>
    </cfRule>
    <cfRule type="cellIs" dxfId="128" priority="20" stopIfTrue="1" operator="equal">
      <formula>"◆未達"</formula>
    </cfRule>
  </conditionalFormatting>
  <conditionalFormatting sqref="AM331:AQ331">
    <cfRule type="cellIs" dxfId="127" priority="96" stopIfTrue="1" operator="equal">
      <formula>"▼矛盾"</formula>
    </cfRule>
    <cfRule type="cellIs" dxfId="126" priority="95" stopIfTrue="1" operator="equal">
      <formula>"◆未達"</formula>
    </cfRule>
    <cfRule type="cellIs" dxfId="125" priority="94" stopIfTrue="1" operator="greaterThanOrEqual">
      <formula>"●適合"</formula>
    </cfRule>
  </conditionalFormatting>
  <conditionalFormatting sqref="AM345:AQ345">
    <cfRule type="cellIs" dxfId="124" priority="103" stopIfTrue="1" operator="greaterThanOrEqual">
      <formula>"●適合"</formula>
    </cfRule>
    <cfRule type="cellIs" dxfId="123" priority="104" stopIfTrue="1" operator="equal">
      <formula>"◆未達"</formula>
    </cfRule>
    <cfRule type="cellIs" dxfId="122" priority="105" stopIfTrue="1" operator="equal">
      <formula>"▼矛盾"</formula>
    </cfRule>
  </conditionalFormatting>
  <conditionalFormatting sqref="AM149:AR149">
    <cfRule type="cellIs" dxfId="121" priority="178" stopIfTrue="1" operator="greaterThanOrEqual">
      <formula>"●適合"</formula>
    </cfRule>
    <cfRule type="cellIs" dxfId="120" priority="180" stopIfTrue="1" operator="equal">
      <formula>"▼矛盾"</formula>
    </cfRule>
    <cfRule type="cellIs" dxfId="119" priority="179" stopIfTrue="1" operator="equal">
      <formula>"◆未達"</formula>
    </cfRule>
  </conditionalFormatting>
  <conditionalFormatting sqref="AM151:AR151">
    <cfRule type="cellIs" dxfId="118" priority="185" stopIfTrue="1" operator="equal">
      <formula>"◆未達"</formula>
    </cfRule>
    <cfRule type="cellIs" dxfId="117" priority="186" stopIfTrue="1" operator="equal">
      <formula>"▼矛盾"</formula>
    </cfRule>
    <cfRule type="cellIs" dxfId="116" priority="184" stopIfTrue="1" operator="greaterThanOrEqual">
      <formula>"●適合"</formula>
    </cfRule>
  </conditionalFormatting>
  <conditionalFormatting sqref="AM160:AR160">
    <cfRule type="cellIs" dxfId="115" priority="167" stopIfTrue="1" operator="equal">
      <formula>"◆未達"</formula>
    </cfRule>
    <cfRule type="cellIs" dxfId="114" priority="168" stopIfTrue="1" operator="equal">
      <formula>"▼矛盾"</formula>
    </cfRule>
    <cfRule type="cellIs" dxfId="113" priority="166" stopIfTrue="1" operator="greaterThanOrEqual">
      <formula>"●適合"</formula>
    </cfRule>
  </conditionalFormatting>
  <conditionalFormatting sqref="AM169:AR169">
    <cfRule type="cellIs" dxfId="112" priority="159" stopIfTrue="1" operator="equal">
      <formula>"▼矛盾"</formula>
    </cfRule>
    <cfRule type="cellIs" dxfId="111" priority="158" stopIfTrue="1" operator="equal">
      <formula>"◆未達"</formula>
    </cfRule>
    <cfRule type="cellIs" dxfId="110" priority="157" stopIfTrue="1" operator="greaterThanOrEqual">
      <formula>"●適合"</formula>
    </cfRule>
  </conditionalFormatting>
  <conditionalFormatting sqref="AM60:AT60">
    <cfRule type="cellIs" dxfId="109" priority="145" stopIfTrue="1" operator="greaterThanOrEqual">
      <formula>"●適合"</formula>
    </cfRule>
    <cfRule type="cellIs" dxfId="108" priority="147" stopIfTrue="1" operator="equal">
      <formula>"▼矛盾"</formula>
    </cfRule>
    <cfRule type="cellIs" dxfId="107" priority="146" stopIfTrue="1" operator="equal">
      <formula>"◆未達"</formula>
    </cfRule>
  </conditionalFormatting>
  <conditionalFormatting sqref="AM92:AT92">
    <cfRule type="cellIs" dxfId="106" priority="138" stopIfTrue="1" operator="equal">
      <formula>"▼矛盾"</formula>
    </cfRule>
    <cfRule type="cellIs" dxfId="105" priority="137" stopIfTrue="1" operator="equal">
      <formula>"◆未達"</formula>
    </cfRule>
    <cfRule type="cellIs" dxfId="104" priority="136" stopIfTrue="1" operator="greaterThanOrEqual">
      <formula>"●適合"</formula>
    </cfRule>
  </conditionalFormatting>
  <conditionalFormatting sqref="AQ57">
    <cfRule type="cellIs" dxfId="103" priority="313" stopIfTrue="1" operator="greaterThanOrEqual">
      <formula>"●適合"</formula>
    </cfRule>
    <cfRule type="cellIs" dxfId="102" priority="314" stopIfTrue="1" operator="equal">
      <formula>"◆未達"</formula>
    </cfRule>
    <cfRule type="cellIs" dxfId="101"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CJ262"/>
  <sheetViews>
    <sheetView view="pageBreakPreview" topLeftCell="B73" zoomScale="80" zoomScaleNormal="100" zoomScaleSheetLayoutView="80" workbookViewId="0">
      <selection activeCell="T10" sqref="T10"/>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2" customWidth="1"/>
    <col min="35" max="35" width="1.75" style="2" customWidth="1"/>
    <col min="36" max="36" width="10.5" style="2" customWidth="1"/>
    <col min="37" max="42" width="5.875" style="2" customWidth="1"/>
    <col min="43" max="43" width="5.875" style="1" customWidth="1"/>
    <col min="44" max="47" width="5.375" style="1" customWidth="1"/>
    <col min="48" max="56" width="9" style="1"/>
    <col min="57" max="57" width="9" style="2"/>
    <col min="58" max="58" width="9" style="1"/>
    <col min="59" max="66" width="9" style="2"/>
    <col min="67" max="16384" width="9" style="1"/>
  </cols>
  <sheetData>
    <row r="1" spans="2:88" x14ac:dyDescent="0.15">
      <c r="I1" s="1">
        <v>26</v>
      </c>
      <c r="R1" s="1">
        <v>29</v>
      </c>
      <c r="AC1" s="1">
        <v>10</v>
      </c>
    </row>
    <row r="2" spans="2:88" ht="19.5" customHeight="1" x14ac:dyDescent="0.15">
      <c r="B2" s="887" t="s">
        <v>549</v>
      </c>
      <c r="C2" s="888"/>
      <c r="D2" s="889"/>
      <c r="E2" s="265"/>
      <c r="H2" s="3"/>
      <c r="I2" s="4"/>
      <c r="J2" s="4"/>
      <c r="K2" s="4"/>
      <c r="L2" s="4"/>
      <c r="M2" s="4"/>
      <c r="N2" s="4"/>
      <c r="O2" s="4"/>
      <c r="P2" s="4"/>
      <c r="Q2" s="4"/>
      <c r="AB2" s="9"/>
      <c r="AC2" s="209" t="s">
        <v>565</v>
      </c>
    </row>
    <row r="3" spans="2:88" ht="35.25" customHeight="1" x14ac:dyDescent="0.15">
      <c r="B3" s="902" t="s">
        <v>547</v>
      </c>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row>
    <row r="4" spans="2:88" ht="9.75" customHeight="1" x14ac:dyDescent="0.15">
      <c r="B4" s="5"/>
      <c r="C4" s="5"/>
      <c r="D4" s="467"/>
      <c r="E4" s="911"/>
      <c r="F4" s="196"/>
      <c r="G4" s="196"/>
      <c r="H4" s="199"/>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
      <c r="B5" s="10" t="s">
        <v>410</v>
      </c>
      <c r="C5" s="11"/>
      <c r="D5" s="12"/>
      <c r="E5" s="12"/>
      <c r="H5" s="13"/>
      <c r="AC5" s="14"/>
      <c r="AM5" s="15" t="s">
        <v>63</v>
      </c>
      <c r="AN5" s="15" t="s">
        <v>64</v>
      </c>
      <c r="AO5" s="15" t="s">
        <v>65</v>
      </c>
      <c r="AP5" s="15" t="s">
        <v>66</v>
      </c>
      <c r="AQ5" s="16" t="s">
        <v>409</v>
      </c>
    </row>
    <row r="6" spans="2:88" ht="20.100000000000001" customHeight="1" thickBot="1" x14ac:dyDescent="0.2">
      <c r="B6" s="198" t="s">
        <v>361</v>
      </c>
      <c r="C6" s="469" t="s">
        <v>69</v>
      </c>
      <c r="D6" s="912"/>
      <c r="E6" s="197" t="s">
        <v>408</v>
      </c>
      <c r="F6" s="469" t="s">
        <v>70</v>
      </c>
      <c r="G6" s="916"/>
      <c r="H6" s="6"/>
      <c r="I6" s="196"/>
      <c r="J6" s="196"/>
      <c r="K6" s="196"/>
      <c r="L6" s="196"/>
      <c r="M6" s="196"/>
      <c r="N6" s="196"/>
      <c r="O6" s="196"/>
      <c r="P6" s="196"/>
      <c r="Q6" s="196"/>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15">
      <c r="B7" s="195"/>
      <c r="C7" s="913" t="s">
        <v>473</v>
      </c>
      <c r="D7" s="913"/>
      <c r="E7" s="913"/>
      <c r="F7" s="913"/>
      <c r="G7" s="913"/>
      <c r="H7" s="913"/>
      <c r="I7" s="913"/>
      <c r="J7" s="913"/>
      <c r="K7" s="913"/>
      <c r="L7" s="913"/>
      <c r="M7" s="913"/>
      <c r="N7" s="913"/>
      <c r="O7" s="913"/>
      <c r="P7" s="913"/>
      <c r="Q7" s="913"/>
      <c r="R7" s="913"/>
      <c r="S7" s="913"/>
      <c r="T7" s="913"/>
      <c r="U7" s="913"/>
      <c r="V7" s="913"/>
      <c r="W7" s="913"/>
      <c r="X7" s="913"/>
      <c r="Y7" s="913"/>
      <c r="Z7" s="913"/>
      <c r="AA7" s="913"/>
      <c r="AB7" s="913"/>
      <c r="AC7" s="913"/>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
      <c r="B8" s="18" t="s">
        <v>71</v>
      </c>
      <c r="C8" s="17"/>
      <c r="D8" s="17"/>
      <c r="I8" s="448" t="s">
        <v>72</v>
      </c>
      <c r="J8" s="448"/>
      <c r="K8" s="448"/>
      <c r="L8" s="448"/>
      <c r="M8" s="448"/>
      <c r="N8" s="448"/>
      <c r="O8" s="448"/>
      <c r="P8" s="448"/>
      <c r="Q8" s="448"/>
      <c r="R8" s="448" t="s">
        <v>413</v>
      </c>
      <c r="S8" s="448"/>
      <c r="T8" s="448"/>
      <c r="U8" s="448"/>
      <c r="V8" s="448"/>
      <c r="W8" s="448"/>
      <c r="X8" s="448"/>
      <c r="Y8" s="448"/>
      <c r="Z8" s="448"/>
      <c r="AA8" s="448"/>
      <c r="AB8" s="448"/>
      <c r="AC8" s="19" t="s">
        <v>73</v>
      </c>
      <c r="AH8" s="457" t="s">
        <v>412</v>
      </c>
      <c r="AI8" s="458"/>
      <c r="AJ8" s="458"/>
    </row>
    <row r="9" spans="2:88" ht="32.1" customHeight="1" thickBot="1" x14ac:dyDescent="0.2">
      <c r="B9" s="899" t="s">
        <v>532</v>
      </c>
      <c r="C9" s="900"/>
      <c r="D9" s="901"/>
      <c r="E9" s="901"/>
      <c r="F9" s="901"/>
      <c r="G9" s="901"/>
      <c r="H9" s="901"/>
      <c r="I9" s="462" t="s">
        <v>75</v>
      </c>
      <c r="J9" s="463"/>
      <c r="K9" s="463"/>
      <c r="L9" s="463"/>
      <c r="M9" s="463"/>
      <c r="N9" s="463"/>
      <c r="O9" s="463"/>
      <c r="P9" s="463"/>
      <c r="Q9" s="464"/>
      <c r="R9" s="462" t="s">
        <v>484</v>
      </c>
      <c r="S9" s="463"/>
      <c r="T9" s="463"/>
      <c r="U9" s="463"/>
      <c r="V9" s="463"/>
      <c r="W9" s="463"/>
      <c r="X9" s="463"/>
      <c r="Y9" s="463"/>
      <c r="Z9" s="463"/>
      <c r="AA9" s="463"/>
      <c r="AB9" s="464"/>
      <c r="AC9" s="255" t="s">
        <v>77</v>
      </c>
      <c r="AH9" s="20" t="s">
        <v>78</v>
      </c>
      <c r="AI9" s="20"/>
      <c r="AJ9" s="20" t="s">
        <v>79</v>
      </c>
    </row>
    <row r="10" spans="2:88" ht="22.5" customHeight="1" thickBot="1" x14ac:dyDescent="0.2">
      <c r="B10" s="263" t="s">
        <v>518</v>
      </c>
      <c r="C10" s="258"/>
      <c r="D10" s="259"/>
      <c r="E10" s="259"/>
      <c r="F10" s="259"/>
      <c r="G10" s="259"/>
      <c r="H10" s="259"/>
      <c r="I10" s="260"/>
      <c r="J10" s="260"/>
      <c r="K10" s="260"/>
      <c r="L10" s="260"/>
      <c r="M10" s="260"/>
      <c r="N10" s="260"/>
      <c r="O10" s="260"/>
      <c r="P10" s="260"/>
      <c r="Q10" s="260"/>
      <c r="R10" s="261"/>
      <c r="S10" s="261"/>
      <c r="T10" s="261"/>
      <c r="U10" s="261"/>
      <c r="V10" s="261"/>
      <c r="W10" s="261"/>
      <c r="X10" s="261"/>
      <c r="Y10" s="261"/>
      <c r="Z10" s="261"/>
      <c r="AA10" s="261"/>
      <c r="AB10" s="261"/>
      <c r="AC10" s="262"/>
      <c r="AH10" s="20"/>
      <c r="AI10" s="20"/>
      <c r="AJ10" s="20"/>
      <c r="BB10" s="2"/>
      <c r="BC10" s="2"/>
      <c r="BD10" s="2"/>
      <c r="BF10" s="2"/>
      <c r="BJ10" s="1"/>
      <c r="BK10" s="1"/>
      <c r="BL10" s="1"/>
      <c r="BM10" s="1"/>
      <c r="BN10" s="1"/>
    </row>
    <row r="11" spans="2:88" ht="29.25" customHeight="1" x14ac:dyDescent="0.15">
      <c r="B11" s="907" t="s">
        <v>458</v>
      </c>
      <c r="C11" s="908"/>
      <c r="D11" s="908"/>
      <c r="E11" s="908"/>
      <c r="F11" s="908"/>
      <c r="G11" s="908"/>
      <c r="H11" s="909"/>
      <c r="I11" s="502" t="s">
        <v>68</v>
      </c>
      <c r="J11" s="503" t="s">
        <v>269</v>
      </c>
      <c r="K11" s="503"/>
      <c r="L11" s="395"/>
      <c r="M11" s="396"/>
      <c r="N11" s="504" t="s">
        <v>81</v>
      </c>
      <c r="O11" s="904" t="s">
        <v>270</v>
      </c>
      <c r="P11" s="904"/>
      <c r="Q11" s="422"/>
      <c r="R11" s="747" t="s">
        <v>454</v>
      </c>
      <c r="S11" s="748"/>
      <c r="T11" s="748"/>
      <c r="U11" s="748"/>
      <c r="V11" s="748"/>
      <c r="W11" s="748"/>
      <c r="X11" s="748"/>
      <c r="Y11" s="748"/>
      <c r="Z11" s="748"/>
      <c r="AA11" s="748"/>
      <c r="AB11" s="905"/>
      <c r="AC11" s="474"/>
      <c r="AE11" s="31" t="str">
        <f>I11</f>
        <v>□</v>
      </c>
      <c r="AH11" s="32" t="str">
        <f>IF(AE11&amp;AE12="■□","●適合",IF(AE11&amp;AE12="□■","◆未達",IF(AE11&amp;AE12="□□","■未答","▼矛盾")))</f>
        <v>■未答</v>
      </c>
      <c r="AI11" s="20"/>
      <c r="AJ11" s="20"/>
      <c r="AL11" s="28" t="s">
        <v>83</v>
      </c>
      <c r="AM11" s="35" t="s">
        <v>84</v>
      </c>
      <c r="AN11" s="35" t="s">
        <v>85</v>
      </c>
      <c r="AO11" s="35" t="s">
        <v>86</v>
      </c>
      <c r="AP11" s="35" t="s">
        <v>87</v>
      </c>
      <c r="BB11" s="2"/>
      <c r="BC11" s="2"/>
      <c r="BD11" s="2"/>
      <c r="BF11" s="2"/>
      <c r="BJ11" s="1"/>
      <c r="BK11" s="1"/>
      <c r="BL11" s="1"/>
      <c r="BM11" s="1"/>
      <c r="BN11" s="1"/>
    </row>
    <row r="12" spans="2:88" ht="29.25" customHeight="1" x14ac:dyDescent="0.15">
      <c r="B12" s="910"/>
      <c r="C12" s="526"/>
      <c r="D12" s="526"/>
      <c r="E12" s="526"/>
      <c r="F12" s="526"/>
      <c r="G12" s="526"/>
      <c r="H12" s="527"/>
      <c r="I12" s="547"/>
      <c r="J12" s="548"/>
      <c r="K12" s="548"/>
      <c r="L12" s="72"/>
      <c r="M12" s="398"/>
      <c r="N12" s="544"/>
      <c r="O12" s="546"/>
      <c r="P12" s="546"/>
      <c r="Q12" s="380"/>
      <c r="R12" s="669"/>
      <c r="S12" s="670"/>
      <c r="T12" s="670"/>
      <c r="U12" s="670"/>
      <c r="V12" s="670"/>
      <c r="W12" s="670"/>
      <c r="X12" s="670"/>
      <c r="Y12" s="670"/>
      <c r="Z12" s="670"/>
      <c r="AA12" s="670"/>
      <c r="AB12" s="906"/>
      <c r="AC12" s="522"/>
      <c r="AE12" s="1" t="str">
        <f>N11</f>
        <v>□</v>
      </c>
      <c r="AH12" s="20"/>
      <c r="AI12" s="20"/>
      <c r="AJ12" s="20"/>
      <c r="AM12" s="32" t="s">
        <v>64</v>
      </c>
      <c r="AN12" s="32" t="s">
        <v>65</v>
      </c>
      <c r="AO12" s="34" t="s">
        <v>88</v>
      </c>
      <c r="AP12" s="34" t="s">
        <v>66</v>
      </c>
      <c r="BB12" s="2"/>
      <c r="BC12" s="2"/>
      <c r="BD12" s="2"/>
      <c r="BF12" s="2"/>
      <c r="BJ12" s="1"/>
      <c r="BK12" s="1"/>
      <c r="BL12" s="1"/>
      <c r="BM12" s="1"/>
      <c r="BN12" s="1"/>
    </row>
    <row r="13" spans="2:88" ht="36" customHeight="1" x14ac:dyDescent="0.15">
      <c r="B13" s="549" t="s">
        <v>459</v>
      </c>
      <c r="C13" s="550"/>
      <c r="D13" s="550"/>
      <c r="E13" s="550"/>
      <c r="F13" s="550"/>
      <c r="G13" s="550"/>
      <c r="H13" s="551"/>
      <c r="I13" s="423"/>
      <c r="J13" s="424"/>
      <c r="K13" s="424"/>
      <c r="L13" s="424"/>
      <c r="M13" s="424"/>
      <c r="N13" s="424"/>
      <c r="O13" s="424"/>
      <c r="P13" s="424"/>
      <c r="Q13" s="425"/>
      <c r="R13" s="477" t="s">
        <v>451</v>
      </c>
      <c r="S13" s="478"/>
      <c r="T13" s="478"/>
      <c r="U13" s="478"/>
      <c r="V13" s="478"/>
      <c r="W13" s="478"/>
      <c r="X13" s="478"/>
      <c r="Y13" s="478"/>
      <c r="Z13" s="478"/>
      <c r="AA13" s="478"/>
      <c r="AB13" s="479"/>
      <c r="AC13" s="342"/>
      <c r="AH13" s="20"/>
      <c r="AI13" s="20"/>
      <c r="AJ13" s="20"/>
      <c r="BB13" s="2"/>
      <c r="BC13" s="2"/>
      <c r="BD13" s="2"/>
      <c r="BF13" s="2"/>
      <c r="BJ13" s="1"/>
      <c r="BK13" s="1"/>
      <c r="BL13" s="1"/>
      <c r="BM13" s="1"/>
      <c r="BN13" s="1"/>
    </row>
    <row r="14" spans="2:88" ht="13.5" customHeight="1" x14ac:dyDescent="0.15">
      <c r="B14" s="399"/>
      <c r="C14" s="477" t="s">
        <v>538</v>
      </c>
      <c r="D14" s="478"/>
      <c r="E14" s="478"/>
      <c r="F14" s="478"/>
      <c r="G14" s="478"/>
      <c r="H14" s="479"/>
      <c r="I14" s="491" t="s">
        <v>68</v>
      </c>
      <c r="J14" s="493" t="s">
        <v>269</v>
      </c>
      <c r="K14" s="493"/>
      <c r="L14" s="76"/>
      <c r="M14" s="403"/>
      <c r="N14" s="495" t="s">
        <v>81</v>
      </c>
      <c r="O14" s="545" t="s">
        <v>270</v>
      </c>
      <c r="P14" s="545"/>
      <c r="Q14" s="372"/>
      <c r="R14" s="480"/>
      <c r="S14" s="481"/>
      <c r="T14" s="481"/>
      <c r="U14" s="481"/>
      <c r="V14" s="481"/>
      <c r="W14" s="481"/>
      <c r="X14" s="481"/>
      <c r="Y14" s="481"/>
      <c r="Z14" s="481"/>
      <c r="AA14" s="481"/>
      <c r="AB14" s="482"/>
      <c r="AC14" s="535"/>
      <c r="AE14" s="31" t="str">
        <f>I14</f>
        <v>□</v>
      </c>
      <c r="AH14" s="32" t="str">
        <f>IF(AE14&amp;AE15="■□","●適合",IF(AE14&amp;AE15="□■","◆未達",IF(AE14&amp;AE15="□□","■未答","▼矛盾")))</f>
        <v>■未答</v>
      </c>
      <c r="AI14" s="20"/>
      <c r="AJ14" s="20"/>
      <c r="AL14" s="28" t="s">
        <v>83</v>
      </c>
      <c r="AM14" s="35" t="s">
        <v>84</v>
      </c>
      <c r="AN14" s="35" t="s">
        <v>85</v>
      </c>
      <c r="AO14" s="35" t="s">
        <v>86</v>
      </c>
      <c r="AP14" s="35" t="s">
        <v>87</v>
      </c>
      <c r="BB14" s="2"/>
      <c r="BC14" s="2"/>
      <c r="BD14" s="2"/>
      <c r="BF14" s="2"/>
      <c r="BJ14" s="1"/>
      <c r="BK14" s="1"/>
      <c r="BL14" s="1"/>
      <c r="BM14" s="1"/>
      <c r="BN14" s="1"/>
    </row>
    <row r="15" spans="2:88" ht="13.5" customHeight="1" x14ac:dyDescent="0.15">
      <c r="B15" s="399"/>
      <c r="C15" s="525"/>
      <c r="D15" s="526"/>
      <c r="E15" s="526"/>
      <c r="F15" s="526"/>
      <c r="G15" s="526"/>
      <c r="H15" s="527"/>
      <c r="I15" s="547"/>
      <c r="J15" s="548"/>
      <c r="K15" s="548"/>
      <c r="L15" s="72"/>
      <c r="M15" s="398"/>
      <c r="N15" s="544"/>
      <c r="O15" s="546"/>
      <c r="P15" s="546"/>
      <c r="Q15" s="406"/>
      <c r="R15" s="480"/>
      <c r="S15" s="481"/>
      <c r="T15" s="481"/>
      <c r="U15" s="481"/>
      <c r="V15" s="481"/>
      <c r="W15" s="481"/>
      <c r="X15" s="481"/>
      <c r="Y15" s="481"/>
      <c r="Z15" s="481"/>
      <c r="AA15" s="481"/>
      <c r="AB15" s="482"/>
      <c r="AC15" s="537"/>
      <c r="AE15" s="1" t="str">
        <f>N14</f>
        <v>□</v>
      </c>
      <c r="AH15" s="20"/>
      <c r="AI15" s="20"/>
      <c r="AJ15" s="20"/>
      <c r="AM15" s="32" t="s">
        <v>64</v>
      </c>
      <c r="AN15" s="32" t="s">
        <v>65</v>
      </c>
      <c r="AO15" s="34" t="s">
        <v>88</v>
      </c>
      <c r="AP15" s="34" t="s">
        <v>66</v>
      </c>
      <c r="BB15" s="2"/>
      <c r="BC15" s="2"/>
      <c r="BD15" s="2"/>
      <c r="BF15" s="2"/>
      <c r="BJ15" s="1"/>
      <c r="BK15" s="1"/>
      <c r="BL15" s="1"/>
      <c r="BM15" s="1"/>
      <c r="BN15" s="1"/>
    </row>
    <row r="16" spans="2:88" ht="14.25" customHeight="1" x14ac:dyDescent="0.15">
      <c r="B16" s="399"/>
      <c r="C16" s="477" t="s">
        <v>539</v>
      </c>
      <c r="D16" s="478"/>
      <c r="E16" s="478"/>
      <c r="F16" s="478"/>
      <c r="G16" s="478"/>
      <c r="H16" s="479"/>
      <c r="I16" s="491" t="s">
        <v>68</v>
      </c>
      <c r="J16" s="493" t="s">
        <v>269</v>
      </c>
      <c r="K16" s="493"/>
      <c r="L16" s="76"/>
      <c r="M16" s="403"/>
      <c r="N16" s="495" t="s">
        <v>81</v>
      </c>
      <c r="O16" s="545" t="s">
        <v>270</v>
      </c>
      <c r="P16" s="545"/>
      <c r="Q16" s="372"/>
      <c r="R16" s="480"/>
      <c r="S16" s="481"/>
      <c r="T16" s="481"/>
      <c r="U16" s="481"/>
      <c r="V16" s="481"/>
      <c r="W16" s="481"/>
      <c r="X16" s="481"/>
      <c r="Y16" s="481"/>
      <c r="Z16" s="481"/>
      <c r="AA16" s="481"/>
      <c r="AB16" s="482"/>
      <c r="AC16" s="535"/>
      <c r="AE16" s="31" t="str">
        <f>I16</f>
        <v>□</v>
      </c>
      <c r="AH16" s="32" t="str">
        <f>IF(AE16&amp;AE17="■□","●適合",IF(AE16&amp;AE17="□■","◆未達",IF(AE16&amp;AE17="□□","■未答","▼矛盾")))</f>
        <v>■未答</v>
      </c>
      <c r="AI16" s="20"/>
      <c r="AJ16" s="20"/>
      <c r="AL16" s="28" t="s">
        <v>83</v>
      </c>
      <c r="AM16" s="35" t="s">
        <v>84</v>
      </c>
      <c r="AN16" s="35" t="s">
        <v>85</v>
      </c>
      <c r="AO16" s="35" t="s">
        <v>86</v>
      </c>
      <c r="AP16" s="35" t="s">
        <v>87</v>
      </c>
      <c r="BB16" s="2"/>
      <c r="BC16" s="2"/>
      <c r="BD16" s="2"/>
      <c r="BF16" s="2"/>
      <c r="BJ16" s="1"/>
      <c r="BK16" s="1"/>
      <c r="BL16" s="1"/>
      <c r="BM16" s="1"/>
      <c r="BN16" s="1"/>
    </row>
    <row r="17" spans="2:66" ht="14.25" customHeight="1" x14ac:dyDescent="0.15">
      <c r="B17" s="399"/>
      <c r="C17" s="525"/>
      <c r="D17" s="526"/>
      <c r="E17" s="526"/>
      <c r="F17" s="526"/>
      <c r="G17" s="526"/>
      <c r="H17" s="527"/>
      <c r="I17" s="547"/>
      <c r="J17" s="548"/>
      <c r="K17" s="548"/>
      <c r="L17" s="72"/>
      <c r="M17" s="398"/>
      <c r="N17" s="544"/>
      <c r="O17" s="546"/>
      <c r="P17" s="546"/>
      <c r="Q17" s="406"/>
      <c r="R17" s="480"/>
      <c r="S17" s="481"/>
      <c r="T17" s="481"/>
      <c r="U17" s="481"/>
      <c r="V17" s="481"/>
      <c r="W17" s="481"/>
      <c r="X17" s="481"/>
      <c r="Y17" s="481"/>
      <c r="Z17" s="481"/>
      <c r="AA17" s="481"/>
      <c r="AB17" s="482"/>
      <c r="AC17" s="537"/>
      <c r="AE17" s="1" t="str">
        <f>N16</f>
        <v>□</v>
      </c>
      <c r="AH17" s="20"/>
      <c r="AI17" s="20"/>
      <c r="AJ17" s="20"/>
      <c r="AM17" s="32" t="s">
        <v>64</v>
      </c>
      <c r="AN17" s="32" t="s">
        <v>65</v>
      </c>
      <c r="AO17" s="34" t="s">
        <v>88</v>
      </c>
      <c r="AP17" s="34" t="s">
        <v>66</v>
      </c>
      <c r="BB17" s="2"/>
      <c r="BC17" s="2"/>
      <c r="BD17" s="2"/>
      <c r="BF17" s="2"/>
      <c r="BJ17" s="1"/>
      <c r="BK17" s="1"/>
      <c r="BL17" s="1"/>
      <c r="BM17" s="1"/>
      <c r="BN17" s="1"/>
    </row>
    <row r="18" spans="2:66" ht="14.25" customHeight="1" x14ac:dyDescent="0.15">
      <c r="B18" s="399"/>
      <c r="C18" s="477" t="s">
        <v>540</v>
      </c>
      <c r="D18" s="478"/>
      <c r="E18" s="478"/>
      <c r="F18" s="478"/>
      <c r="G18" s="478"/>
      <c r="H18" s="479"/>
      <c r="I18" s="491" t="s">
        <v>68</v>
      </c>
      <c r="J18" s="493" t="s">
        <v>269</v>
      </c>
      <c r="K18" s="493"/>
      <c r="L18" s="76"/>
      <c r="M18" s="403"/>
      <c r="N18" s="495" t="s">
        <v>81</v>
      </c>
      <c r="O18" s="545" t="s">
        <v>270</v>
      </c>
      <c r="P18" s="545"/>
      <c r="Q18" s="372"/>
      <c r="R18" s="480"/>
      <c r="S18" s="481"/>
      <c r="T18" s="481"/>
      <c r="U18" s="481"/>
      <c r="V18" s="481"/>
      <c r="W18" s="481"/>
      <c r="X18" s="481"/>
      <c r="Y18" s="481"/>
      <c r="Z18" s="481"/>
      <c r="AA18" s="481"/>
      <c r="AB18" s="482"/>
      <c r="AC18" s="535"/>
      <c r="AE18" s="31" t="str">
        <f>I18</f>
        <v>□</v>
      </c>
      <c r="AH18" s="32" t="str">
        <f>IF(AE18&amp;AE19="■□","●適合",IF(AE18&amp;AE19="□■","◆未達",IF(AE18&amp;AE19="□□","■未答","▼矛盾")))</f>
        <v>■未答</v>
      </c>
      <c r="AI18" s="20"/>
      <c r="AJ18" s="20"/>
      <c r="AL18" s="28" t="s">
        <v>83</v>
      </c>
      <c r="AM18" s="35" t="s">
        <v>84</v>
      </c>
      <c r="AN18" s="35" t="s">
        <v>85</v>
      </c>
      <c r="AO18" s="35" t="s">
        <v>86</v>
      </c>
      <c r="AP18" s="35" t="s">
        <v>87</v>
      </c>
      <c r="BB18" s="2"/>
      <c r="BC18" s="2"/>
      <c r="BD18" s="2"/>
      <c r="BF18" s="2"/>
      <c r="BJ18" s="1"/>
      <c r="BK18" s="1"/>
      <c r="BL18" s="1"/>
      <c r="BM18" s="1"/>
      <c r="BN18" s="1"/>
    </row>
    <row r="19" spans="2:66" ht="14.25" customHeight="1" x14ac:dyDescent="0.15">
      <c r="B19" s="407"/>
      <c r="C19" s="525"/>
      <c r="D19" s="526"/>
      <c r="E19" s="526"/>
      <c r="F19" s="526"/>
      <c r="G19" s="526"/>
      <c r="H19" s="527"/>
      <c r="I19" s="547"/>
      <c r="J19" s="548"/>
      <c r="K19" s="548"/>
      <c r="L19" s="72"/>
      <c r="M19" s="398"/>
      <c r="N19" s="544"/>
      <c r="O19" s="546"/>
      <c r="P19" s="546"/>
      <c r="Q19" s="406"/>
      <c r="R19" s="525"/>
      <c r="S19" s="526"/>
      <c r="T19" s="526"/>
      <c r="U19" s="526"/>
      <c r="V19" s="526"/>
      <c r="W19" s="526"/>
      <c r="X19" s="526"/>
      <c r="Y19" s="526"/>
      <c r="Z19" s="526"/>
      <c r="AA19" s="526"/>
      <c r="AB19" s="527"/>
      <c r="AC19" s="537"/>
      <c r="AE19" s="1" t="str">
        <f>N18</f>
        <v>□</v>
      </c>
      <c r="AH19" s="20"/>
      <c r="AI19" s="20"/>
      <c r="AJ19" s="20"/>
      <c r="AM19" s="32" t="s">
        <v>64</v>
      </c>
      <c r="AN19" s="32" t="s">
        <v>65</v>
      </c>
      <c r="AO19" s="34" t="s">
        <v>88</v>
      </c>
      <c r="AP19" s="34" t="s">
        <v>66</v>
      </c>
      <c r="BB19" s="2"/>
      <c r="BC19" s="2"/>
      <c r="BD19" s="2"/>
      <c r="BF19" s="2"/>
      <c r="BJ19" s="1"/>
      <c r="BK19" s="1"/>
      <c r="BL19" s="1"/>
      <c r="BM19" s="1"/>
      <c r="BN19" s="1"/>
    </row>
    <row r="20" spans="2:66" ht="36.75" customHeight="1" x14ac:dyDescent="0.15">
      <c r="B20" s="549" t="s">
        <v>460</v>
      </c>
      <c r="C20" s="550"/>
      <c r="D20" s="550"/>
      <c r="E20" s="550"/>
      <c r="F20" s="550"/>
      <c r="G20" s="550"/>
      <c r="H20" s="551"/>
      <c r="I20" s="423"/>
      <c r="J20" s="424"/>
      <c r="K20" s="424"/>
      <c r="L20" s="424"/>
      <c r="M20" s="424"/>
      <c r="N20" s="424"/>
      <c r="O20" s="424"/>
      <c r="P20" s="424"/>
      <c r="Q20" s="425"/>
      <c r="R20" s="477" t="s">
        <v>453</v>
      </c>
      <c r="S20" s="478"/>
      <c r="T20" s="478"/>
      <c r="U20" s="478"/>
      <c r="V20" s="478"/>
      <c r="W20" s="478"/>
      <c r="X20" s="478"/>
      <c r="Y20" s="478"/>
      <c r="Z20" s="478"/>
      <c r="AA20" s="478"/>
      <c r="AB20" s="479"/>
      <c r="AC20" s="342"/>
      <c r="AH20" s="20"/>
      <c r="AI20" s="20"/>
      <c r="AJ20" s="20"/>
      <c r="BB20" s="2"/>
      <c r="BC20" s="2"/>
      <c r="BD20" s="2"/>
      <c r="BF20" s="2"/>
      <c r="BJ20" s="1"/>
      <c r="BK20" s="1"/>
      <c r="BL20" s="1"/>
      <c r="BM20" s="1"/>
      <c r="BN20" s="1"/>
    </row>
    <row r="21" spans="2:66" ht="14.25" customHeight="1" x14ac:dyDescent="0.15">
      <c r="B21" s="399"/>
      <c r="C21" s="477" t="s">
        <v>541</v>
      </c>
      <c r="D21" s="478"/>
      <c r="E21" s="478"/>
      <c r="F21" s="478"/>
      <c r="G21" s="478"/>
      <c r="H21" s="479"/>
      <c r="I21" s="491" t="s">
        <v>68</v>
      </c>
      <c r="J21" s="493" t="s">
        <v>269</v>
      </c>
      <c r="K21" s="493"/>
      <c r="L21" s="76"/>
      <c r="M21" s="403"/>
      <c r="N21" s="495" t="s">
        <v>81</v>
      </c>
      <c r="O21" s="545" t="s">
        <v>270</v>
      </c>
      <c r="P21" s="545"/>
      <c r="Q21" s="372"/>
      <c r="R21" s="480"/>
      <c r="S21" s="481"/>
      <c r="T21" s="481"/>
      <c r="U21" s="481"/>
      <c r="V21" s="481"/>
      <c r="W21" s="481"/>
      <c r="X21" s="481"/>
      <c r="Y21" s="481"/>
      <c r="Z21" s="481"/>
      <c r="AA21" s="481"/>
      <c r="AB21" s="482"/>
      <c r="AC21" s="535"/>
      <c r="AE21" s="31" t="str">
        <f>I21</f>
        <v>□</v>
      </c>
      <c r="AH21" s="32" t="str">
        <f>IF(AE21&amp;AE22="■□","●適合",IF(AE21&amp;AE22="□■","◆未達",IF(AE21&amp;AE22="□□","■未答","▼矛盾")))</f>
        <v>■未答</v>
      </c>
      <c r="AI21" s="20"/>
      <c r="AJ21" s="20"/>
      <c r="AL21" s="28" t="s">
        <v>83</v>
      </c>
      <c r="AM21" s="35" t="s">
        <v>84</v>
      </c>
      <c r="AN21" s="35" t="s">
        <v>85</v>
      </c>
      <c r="AO21" s="35" t="s">
        <v>86</v>
      </c>
      <c r="AP21" s="35" t="s">
        <v>87</v>
      </c>
      <c r="BB21" s="2"/>
      <c r="BC21" s="2"/>
      <c r="BD21" s="2"/>
      <c r="BF21" s="2"/>
      <c r="BJ21" s="1"/>
      <c r="BK21" s="1"/>
      <c r="BL21" s="1"/>
      <c r="BM21" s="1"/>
      <c r="BN21" s="1"/>
    </row>
    <row r="22" spans="2:66" ht="14.25" customHeight="1" x14ac:dyDescent="0.15">
      <c r="B22" s="399"/>
      <c r="C22" s="525"/>
      <c r="D22" s="526"/>
      <c r="E22" s="526"/>
      <c r="F22" s="526"/>
      <c r="G22" s="526"/>
      <c r="H22" s="527"/>
      <c r="I22" s="547"/>
      <c r="J22" s="548"/>
      <c r="K22" s="548"/>
      <c r="L22" s="72"/>
      <c r="M22" s="398"/>
      <c r="N22" s="544"/>
      <c r="O22" s="546"/>
      <c r="P22" s="546"/>
      <c r="Q22" s="406"/>
      <c r="R22" s="480"/>
      <c r="S22" s="481"/>
      <c r="T22" s="481"/>
      <c r="U22" s="481"/>
      <c r="V22" s="481"/>
      <c r="W22" s="481"/>
      <c r="X22" s="481"/>
      <c r="Y22" s="481"/>
      <c r="Z22" s="481"/>
      <c r="AA22" s="481"/>
      <c r="AB22" s="482"/>
      <c r="AC22" s="537"/>
      <c r="AE22" s="1" t="str">
        <f>N21</f>
        <v>□</v>
      </c>
      <c r="AH22" s="20"/>
      <c r="AI22" s="20"/>
      <c r="AJ22" s="20"/>
      <c r="AM22" s="32" t="s">
        <v>64</v>
      </c>
      <c r="AN22" s="32" t="s">
        <v>65</v>
      </c>
      <c r="AO22" s="34" t="s">
        <v>88</v>
      </c>
      <c r="AP22" s="34" t="s">
        <v>66</v>
      </c>
      <c r="BB22" s="2"/>
      <c r="BC22" s="2"/>
      <c r="BD22" s="2"/>
      <c r="BF22" s="2"/>
      <c r="BJ22" s="1"/>
      <c r="BK22" s="1"/>
      <c r="BL22" s="1"/>
      <c r="BM22" s="1"/>
      <c r="BN22" s="1"/>
    </row>
    <row r="23" spans="2:66" ht="14.25" customHeight="1" x14ac:dyDescent="0.15">
      <c r="B23" s="399"/>
      <c r="C23" s="477" t="s">
        <v>542</v>
      </c>
      <c r="D23" s="478"/>
      <c r="E23" s="478"/>
      <c r="F23" s="478"/>
      <c r="G23" s="478"/>
      <c r="H23" s="479"/>
      <c r="I23" s="491" t="s">
        <v>68</v>
      </c>
      <c r="J23" s="493" t="s">
        <v>269</v>
      </c>
      <c r="K23" s="493"/>
      <c r="L23" s="76"/>
      <c r="M23" s="403"/>
      <c r="N23" s="495" t="s">
        <v>81</v>
      </c>
      <c r="O23" s="545" t="s">
        <v>270</v>
      </c>
      <c r="P23" s="545"/>
      <c r="Q23" s="372"/>
      <c r="R23" s="480"/>
      <c r="S23" s="481"/>
      <c r="T23" s="481"/>
      <c r="U23" s="481"/>
      <c r="V23" s="481"/>
      <c r="W23" s="481"/>
      <c r="X23" s="481"/>
      <c r="Y23" s="481"/>
      <c r="Z23" s="481"/>
      <c r="AA23" s="481"/>
      <c r="AB23" s="482"/>
      <c r="AC23" s="535"/>
      <c r="AE23" s="31" t="str">
        <f>I23</f>
        <v>□</v>
      </c>
      <c r="AH23" s="32" t="str">
        <f>IF(AE23&amp;AE24="■□","●適合",IF(AE23&amp;AE24="□■","◆未達",IF(AE23&amp;AE24="□□","■未答","▼矛盾")))</f>
        <v>■未答</v>
      </c>
      <c r="AI23" s="20"/>
      <c r="AJ23" s="20"/>
      <c r="AL23" s="28" t="s">
        <v>83</v>
      </c>
      <c r="AM23" s="35" t="s">
        <v>84</v>
      </c>
      <c r="AN23" s="35" t="s">
        <v>85</v>
      </c>
      <c r="AO23" s="35" t="s">
        <v>86</v>
      </c>
      <c r="AP23" s="35" t="s">
        <v>87</v>
      </c>
      <c r="BB23" s="2"/>
      <c r="BC23" s="2"/>
      <c r="BD23" s="2"/>
      <c r="BF23" s="2"/>
      <c r="BJ23" s="1"/>
      <c r="BK23" s="1"/>
      <c r="BL23" s="1"/>
      <c r="BM23" s="1"/>
      <c r="BN23" s="1"/>
    </row>
    <row r="24" spans="2:66" ht="14.25" customHeight="1" x14ac:dyDescent="0.15">
      <c r="B24" s="407"/>
      <c r="C24" s="525"/>
      <c r="D24" s="526"/>
      <c r="E24" s="526"/>
      <c r="F24" s="526"/>
      <c r="G24" s="526"/>
      <c r="H24" s="527"/>
      <c r="I24" s="547"/>
      <c r="J24" s="548"/>
      <c r="K24" s="548"/>
      <c r="L24" s="72"/>
      <c r="M24" s="398"/>
      <c r="N24" s="544"/>
      <c r="O24" s="546"/>
      <c r="P24" s="546"/>
      <c r="Q24" s="406"/>
      <c r="R24" s="525"/>
      <c r="S24" s="526"/>
      <c r="T24" s="526"/>
      <c r="U24" s="526"/>
      <c r="V24" s="526"/>
      <c r="W24" s="526"/>
      <c r="X24" s="526"/>
      <c r="Y24" s="526"/>
      <c r="Z24" s="526"/>
      <c r="AA24" s="526"/>
      <c r="AB24" s="527"/>
      <c r="AC24" s="537"/>
      <c r="AE24" s="1" t="str">
        <f>N23</f>
        <v>□</v>
      </c>
      <c r="AH24" s="20"/>
      <c r="AI24" s="20"/>
      <c r="AJ24" s="20"/>
      <c r="AM24" s="32" t="s">
        <v>64</v>
      </c>
      <c r="AN24" s="32" t="s">
        <v>65</v>
      </c>
      <c r="AO24" s="34" t="s">
        <v>88</v>
      </c>
      <c r="AP24" s="34" t="s">
        <v>66</v>
      </c>
      <c r="BB24" s="2"/>
      <c r="BC24" s="2"/>
      <c r="BD24" s="2"/>
      <c r="BF24" s="2"/>
      <c r="BJ24" s="1"/>
      <c r="BK24" s="1"/>
      <c r="BL24" s="1"/>
      <c r="BM24" s="1"/>
      <c r="BN24" s="1"/>
    </row>
    <row r="25" spans="2:66" ht="33" customHeight="1" x14ac:dyDescent="0.15">
      <c r="B25" s="399" t="s">
        <v>559</v>
      </c>
      <c r="C25" s="336"/>
      <c r="D25" s="336"/>
      <c r="E25" s="336"/>
      <c r="F25" s="336"/>
      <c r="G25" s="336"/>
      <c r="H25" s="400"/>
      <c r="I25" s="404"/>
      <c r="J25" s="405"/>
      <c r="K25" s="405"/>
      <c r="L25" s="402"/>
      <c r="M25" s="402"/>
      <c r="N25" s="405"/>
      <c r="O25" s="405"/>
      <c r="P25" s="405"/>
      <c r="Q25" s="405"/>
      <c r="R25" s="477" t="s">
        <v>452</v>
      </c>
      <c r="S25" s="478"/>
      <c r="T25" s="478"/>
      <c r="U25" s="478"/>
      <c r="V25" s="478"/>
      <c r="W25" s="478"/>
      <c r="X25" s="478"/>
      <c r="Y25" s="478"/>
      <c r="Z25" s="478"/>
      <c r="AA25" s="478"/>
      <c r="AB25" s="479"/>
      <c r="AC25" s="201"/>
      <c r="AH25" s="20"/>
      <c r="AI25" s="20"/>
      <c r="AJ25" s="20"/>
      <c r="BB25" s="2"/>
      <c r="BC25" s="2"/>
      <c r="BD25" s="2"/>
      <c r="BF25" s="2"/>
      <c r="BJ25" s="1"/>
      <c r="BK25" s="1"/>
      <c r="BL25" s="1"/>
      <c r="BM25" s="1"/>
      <c r="BN25" s="1"/>
    </row>
    <row r="26" spans="2:66" ht="14.25" customHeight="1" x14ac:dyDescent="0.15">
      <c r="B26" s="399"/>
      <c r="C26" s="477" t="s">
        <v>440</v>
      </c>
      <c r="D26" s="478"/>
      <c r="E26" s="478"/>
      <c r="F26" s="478"/>
      <c r="G26" s="478"/>
      <c r="H26" s="479"/>
      <c r="I26" s="491" t="s">
        <v>68</v>
      </c>
      <c r="J26" s="493" t="s">
        <v>269</v>
      </c>
      <c r="K26" s="493"/>
      <c r="L26" s="76"/>
      <c r="M26" s="403"/>
      <c r="N26" s="495" t="s">
        <v>81</v>
      </c>
      <c r="O26" s="545" t="s">
        <v>270</v>
      </c>
      <c r="P26" s="545"/>
      <c r="Q26" s="372"/>
      <c r="R26" s="480"/>
      <c r="S26" s="481"/>
      <c r="T26" s="481"/>
      <c r="U26" s="481"/>
      <c r="V26" s="481"/>
      <c r="W26" s="481"/>
      <c r="X26" s="481"/>
      <c r="Y26" s="481"/>
      <c r="Z26" s="481"/>
      <c r="AA26" s="481"/>
      <c r="AB26" s="482"/>
      <c r="AC26" s="535"/>
      <c r="AE26" s="31" t="str">
        <f>I26</f>
        <v>□</v>
      </c>
      <c r="AH26" s="32" t="str">
        <f>IF(AE26&amp;AE27="■□","●適合",IF(AE26&amp;AE27="□■","◆未達",IF(AE26&amp;AE27="□□","■未答","▼矛盾")))</f>
        <v>■未答</v>
      </c>
      <c r="AI26" s="20"/>
      <c r="AJ26" s="20"/>
      <c r="AL26" s="28" t="s">
        <v>83</v>
      </c>
      <c r="AM26" s="35" t="s">
        <v>84</v>
      </c>
      <c r="AN26" s="35" t="s">
        <v>85</v>
      </c>
      <c r="AO26" s="35" t="s">
        <v>86</v>
      </c>
      <c r="AP26" s="35" t="s">
        <v>87</v>
      </c>
      <c r="BB26" s="2"/>
      <c r="BC26" s="2"/>
      <c r="BD26" s="2"/>
      <c r="BF26" s="2"/>
      <c r="BJ26" s="1"/>
      <c r="BK26" s="1"/>
      <c r="BL26" s="1"/>
      <c r="BM26" s="1"/>
      <c r="BN26" s="1"/>
    </row>
    <row r="27" spans="2:66" ht="14.25" customHeight="1" x14ac:dyDescent="0.15">
      <c r="B27" s="399"/>
      <c r="C27" s="525"/>
      <c r="D27" s="526"/>
      <c r="E27" s="526"/>
      <c r="F27" s="526"/>
      <c r="G27" s="526"/>
      <c r="H27" s="527"/>
      <c r="I27" s="547"/>
      <c r="J27" s="548"/>
      <c r="K27" s="548"/>
      <c r="L27" s="72"/>
      <c r="M27" s="398"/>
      <c r="N27" s="544"/>
      <c r="O27" s="546"/>
      <c r="P27" s="546"/>
      <c r="Q27" s="406"/>
      <c r="R27" s="480"/>
      <c r="S27" s="481"/>
      <c r="T27" s="481"/>
      <c r="U27" s="481"/>
      <c r="V27" s="481"/>
      <c r="W27" s="481"/>
      <c r="X27" s="481"/>
      <c r="Y27" s="481"/>
      <c r="Z27" s="481"/>
      <c r="AA27" s="481"/>
      <c r="AB27" s="482"/>
      <c r="AC27" s="537"/>
      <c r="AE27" s="1" t="str">
        <f>N26</f>
        <v>□</v>
      </c>
      <c r="AH27" s="20"/>
      <c r="AI27" s="20"/>
      <c r="AJ27" s="20"/>
      <c r="AM27" s="32" t="s">
        <v>64</v>
      </c>
      <c r="AN27" s="32" t="s">
        <v>65</v>
      </c>
      <c r="AO27" s="34" t="s">
        <v>88</v>
      </c>
      <c r="AP27" s="34" t="s">
        <v>66</v>
      </c>
      <c r="BB27" s="2"/>
      <c r="BC27" s="2"/>
      <c r="BD27" s="2"/>
      <c r="BF27" s="2"/>
      <c r="BJ27" s="1"/>
      <c r="BK27" s="1"/>
      <c r="BL27" s="1"/>
      <c r="BM27" s="1"/>
      <c r="BN27" s="1"/>
    </row>
    <row r="28" spans="2:66" ht="14.25" customHeight="1" x14ac:dyDescent="0.15">
      <c r="B28" s="399"/>
      <c r="C28" s="477" t="s">
        <v>441</v>
      </c>
      <c r="D28" s="478"/>
      <c r="E28" s="478"/>
      <c r="F28" s="478"/>
      <c r="G28" s="478"/>
      <c r="H28" s="479"/>
      <c r="I28" s="491" t="s">
        <v>68</v>
      </c>
      <c r="J28" s="493" t="s">
        <v>269</v>
      </c>
      <c r="K28" s="493"/>
      <c r="L28" s="76"/>
      <c r="M28" s="403"/>
      <c r="N28" s="495" t="s">
        <v>81</v>
      </c>
      <c r="O28" s="545" t="s">
        <v>270</v>
      </c>
      <c r="P28" s="545"/>
      <c r="Q28" s="372"/>
      <c r="R28" s="480"/>
      <c r="S28" s="481"/>
      <c r="T28" s="481"/>
      <c r="U28" s="481"/>
      <c r="V28" s="481"/>
      <c r="W28" s="481"/>
      <c r="X28" s="481"/>
      <c r="Y28" s="481"/>
      <c r="Z28" s="481"/>
      <c r="AA28" s="481"/>
      <c r="AB28" s="482"/>
      <c r="AC28" s="535"/>
      <c r="AE28" s="31" t="str">
        <f>I28</f>
        <v>□</v>
      </c>
      <c r="AH28" s="32" t="str">
        <f>IF(AE28&amp;AE29="■□","●適合",IF(AE28&amp;AE29="□■","◆未達",IF(AE28&amp;AE29="□□","■未答","▼矛盾")))</f>
        <v>■未答</v>
      </c>
      <c r="AI28" s="20"/>
      <c r="AJ28" s="20"/>
      <c r="AL28" s="28" t="s">
        <v>83</v>
      </c>
      <c r="AM28" s="35" t="s">
        <v>84</v>
      </c>
      <c r="AN28" s="35" t="s">
        <v>85</v>
      </c>
      <c r="AO28" s="35" t="s">
        <v>86</v>
      </c>
      <c r="AP28" s="35" t="s">
        <v>87</v>
      </c>
      <c r="BB28" s="2"/>
      <c r="BC28" s="2"/>
      <c r="BD28" s="2"/>
      <c r="BF28" s="2"/>
      <c r="BJ28" s="1"/>
      <c r="BK28" s="1"/>
      <c r="BL28" s="1"/>
      <c r="BM28" s="1"/>
      <c r="BN28" s="1"/>
    </row>
    <row r="29" spans="2:66" ht="14.25" customHeight="1" x14ac:dyDescent="0.15">
      <c r="B29" s="399"/>
      <c r="C29" s="525"/>
      <c r="D29" s="526"/>
      <c r="E29" s="526"/>
      <c r="F29" s="526"/>
      <c r="G29" s="526"/>
      <c r="H29" s="527"/>
      <c r="I29" s="547"/>
      <c r="J29" s="548"/>
      <c r="K29" s="548"/>
      <c r="L29" s="72"/>
      <c r="M29" s="398"/>
      <c r="N29" s="544"/>
      <c r="O29" s="546"/>
      <c r="P29" s="546"/>
      <c r="Q29" s="406"/>
      <c r="R29" s="480"/>
      <c r="S29" s="481"/>
      <c r="T29" s="481"/>
      <c r="U29" s="481"/>
      <c r="V29" s="481"/>
      <c r="W29" s="481"/>
      <c r="X29" s="481"/>
      <c r="Y29" s="481"/>
      <c r="Z29" s="481"/>
      <c r="AA29" s="481"/>
      <c r="AB29" s="482"/>
      <c r="AC29" s="537"/>
      <c r="AE29" s="1" t="str">
        <f>N28</f>
        <v>□</v>
      </c>
      <c r="AH29" s="20"/>
      <c r="AI29" s="20"/>
      <c r="AJ29" s="20"/>
      <c r="AM29" s="32" t="s">
        <v>64</v>
      </c>
      <c r="AN29" s="32" t="s">
        <v>65</v>
      </c>
      <c r="AO29" s="34" t="s">
        <v>88</v>
      </c>
      <c r="AP29" s="34" t="s">
        <v>66</v>
      </c>
      <c r="BB29" s="2"/>
      <c r="BC29" s="2"/>
      <c r="BD29" s="2"/>
      <c r="BF29" s="2"/>
      <c r="BJ29" s="1"/>
      <c r="BK29" s="1"/>
      <c r="BL29" s="1"/>
      <c r="BM29" s="1"/>
      <c r="BN29" s="1"/>
    </row>
    <row r="30" spans="2:66" ht="14.25" customHeight="1" x14ac:dyDescent="0.15">
      <c r="B30" s="399"/>
      <c r="C30" s="477" t="s">
        <v>560</v>
      </c>
      <c r="D30" s="478"/>
      <c r="E30" s="478"/>
      <c r="F30" s="478"/>
      <c r="G30" s="478"/>
      <c r="H30" s="479"/>
      <c r="I30" s="491" t="s">
        <v>68</v>
      </c>
      <c r="J30" s="493" t="s">
        <v>269</v>
      </c>
      <c r="K30" s="493"/>
      <c r="L30" s="76"/>
      <c r="M30" s="403"/>
      <c r="N30" s="495" t="s">
        <v>81</v>
      </c>
      <c r="O30" s="545" t="s">
        <v>270</v>
      </c>
      <c r="P30" s="545"/>
      <c r="Q30" s="372"/>
      <c r="R30" s="480"/>
      <c r="S30" s="481"/>
      <c r="T30" s="481"/>
      <c r="U30" s="481"/>
      <c r="V30" s="481"/>
      <c r="W30" s="481"/>
      <c r="X30" s="481"/>
      <c r="Y30" s="481"/>
      <c r="Z30" s="481"/>
      <c r="AA30" s="481"/>
      <c r="AB30" s="482"/>
      <c r="AC30" s="535"/>
      <c r="AE30" s="31" t="str">
        <f>I30</f>
        <v>□</v>
      </c>
      <c r="AH30" s="32" t="str">
        <f>IF(AE30&amp;AE31="■□","●適合",IF(AE30&amp;AE31="□■","◆未達",IF(AE30&amp;AE31="□□","■未答","▼矛盾")))</f>
        <v>■未答</v>
      </c>
      <c r="AI30" s="20"/>
      <c r="AJ30" s="20"/>
      <c r="AL30" s="28" t="s">
        <v>83</v>
      </c>
      <c r="AM30" s="35" t="s">
        <v>84</v>
      </c>
      <c r="AN30" s="35" t="s">
        <v>85</v>
      </c>
      <c r="AO30" s="35" t="s">
        <v>86</v>
      </c>
      <c r="AP30" s="35" t="s">
        <v>87</v>
      </c>
      <c r="BB30" s="2"/>
      <c r="BC30" s="2"/>
      <c r="BD30" s="2"/>
      <c r="BF30" s="2"/>
      <c r="BJ30" s="1"/>
      <c r="BK30" s="1"/>
      <c r="BL30" s="1"/>
      <c r="BM30" s="1"/>
      <c r="BN30" s="1"/>
    </row>
    <row r="31" spans="2:66" ht="14.25" customHeight="1" thickBot="1" x14ac:dyDescent="0.2">
      <c r="B31" s="407"/>
      <c r="C31" s="525"/>
      <c r="D31" s="526"/>
      <c r="E31" s="526"/>
      <c r="F31" s="526"/>
      <c r="G31" s="526"/>
      <c r="H31" s="527"/>
      <c r="I31" s="555"/>
      <c r="J31" s="556"/>
      <c r="K31" s="556"/>
      <c r="L31" s="110"/>
      <c r="M31" s="420"/>
      <c r="N31" s="557"/>
      <c r="O31" s="558"/>
      <c r="P31" s="558"/>
      <c r="Q31" s="421"/>
      <c r="R31" s="559"/>
      <c r="S31" s="560"/>
      <c r="T31" s="560"/>
      <c r="U31" s="560"/>
      <c r="V31" s="560"/>
      <c r="W31" s="560"/>
      <c r="X31" s="560"/>
      <c r="Y31" s="560"/>
      <c r="Z31" s="560"/>
      <c r="AA31" s="560"/>
      <c r="AB31" s="561"/>
      <c r="AC31" s="562"/>
      <c r="AE31" s="1" t="str">
        <f>N30</f>
        <v>□</v>
      </c>
      <c r="AH31" s="20"/>
      <c r="AI31" s="20"/>
      <c r="AJ31" s="20"/>
      <c r="AM31" s="32" t="s">
        <v>64</v>
      </c>
      <c r="AN31" s="32" t="s">
        <v>65</v>
      </c>
      <c r="AO31" s="34" t="s">
        <v>88</v>
      </c>
      <c r="AP31" s="34" t="s">
        <v>66</v>
      </c>
      <c r="BB31" s="2"/>
      <c r="BC31" s="2"/>
      <c r="BD31" s="2"/>
      <c r="BF31" s="2"/>
      <c r="BJ31" s="1"/>
      <c r="BK31" s="1"/>
      <c r="BL31" s="1"/>
      <c r="BM31" s="1"/>
      <c r="BN31" s="1"/>
    </row>
    <row r="32" spans="2:66" ht="32.1" hidden="1" customHeight="1" thickBot="1" x14ac:dyDescent="0.2">
      <c r="B32" s="917" t="s">
        <v>74</v>
      </c>
      <c r="C32" s="573"/>
      <c r="D32" s="776"/>
      <c r="E32" s="776"/>
      <c r="F32" s="776"/>
      <c r="G32" s="776"/>
      <c r="H32" s="776"/>
      <c r="I32" s="566" t="s">
        <v>75</v>
      </c>
      <c r="J32" s="469"/>
      <c r="K32" s="469"/>
      <c r="L32" s="469"/>
      <c r="M32" s="469"/>
      <c r="N32" s="469"/>
      <c r="O32" s="469"/>
      <c r="P32" s="469"/>
      <c r="Q32" s="567"/>
      <c r="R32" s="566" t="s">
        <v>76</v>
      </c>
      <c r="S32" s="469"/>
      <c r="T32" s="469"/>
      <c r="U32" s="469"/>
      <c r="V32" s="469"/>
      <c r="W32" s="469"/>
      <c r="X32" s="469"/>
      <c r="Y32" s="469"/>
      <c r="Z32" s="469"/>
      <c r="AA32" s="469"/>
      <c r="AB32" s="567"/>
      <c r="AC32" s="21" t="s">
        <v>77</v>
      </c>
      <c r="AH32" s="20" t="s">
        <v>78</v>
      </c>
      <c r="AI32" s="20"/>
      <c r="AJ32" s="20" t="s">
        <v>79</v>
      </c>
    </row>
    <row r="33" spans="2:66" ht="21" customHeight="1" thickBot="1" x14ac:dyDescent="0.2">
      <c r="B33" s="236" t="s">
        <v>498</v>
      </c>
      <c r="C33" s="237"/>
      <c r="D33" s="238"/>
      <c r="E33" s="238"/>
      <c r="F33" s="238"/>
      <c r="G33" s="238"/>
      <c r="H33" s="238"/>
      <c r="I33" s="239"/>
      <c r="J33" s="239"/>
      <c r="K33" s="239"/>
      <c r="L33" s="239"/>
      <c r="M33" s="239"/>
      <c r="N33" s="239"/>
      <c r="O33" s="239"/>
      <c r="P33" s="239"/>
      <c r="Q33" s="239"/>
      <c r="R33" s="240"/>
      <c r="S33" s="240"/>
      <c r="T33" s="240"/>
      <c r="U33" s="240"/>
      <c r="V33" s="240"/>
      <c r="W33" s="240"/>
      <c r="X33" s="240"/>
      <c r="Y33" s="240"/>
      <c r="Z33" s="240"/>
      <c r="AA33" s="240"/>
      <c r="AB33" s="240"/>
      <c r="AC33" s="241"/>
      <c r="BB33" s="2"/>
      <c r="BC33" s="2"/>
      <c r="BD33" s="2"/>
      <c r="BF33" s="2"/>
      <c r="BJ33" s="1"/>
      <c r="BK33" s="1"/>
      <c r="BL33" s="1"/>
      <c r="BM33" s="1"/>
      <c r="BN33" s="1"/>
    </row>
    <row r="34" spans="2:66" ht="21" customHeight="1" thickBot="1" x14ac:dyDescent="0.2">
      <c r="B34" s="339" t="s">
        <v>524</v>
      </c>
      <c r="C34" s="340"/>
      <c r="D34" s="248"/>
      <c r="E34" s="248"/>
      <c r="F34" s="248"/>
      <c r="G34" s="248"/>
      <c r="H34" s="248"/>
      <c r="I34" s="249"/>
      <c r="J34" s="249"/>
      <c r="K34" s="249"/>
      <c r="L34" s="249"/>
      <c r="M34" s="249"/>
      <c r="N34" s="249"/>
      <c r="O34" s="249"/>
      <c r="P34" s="249"/>
      <c r="Q34" s="249"/>
      <c r="R34" s="250"/>
      <c r="S34" s="250"/>
      <c r="T34" s="250"/>
      <c r="U34" s="250"/>
      <c r="V34" s="250"/>
      <c r="W34" s="250"/>
      <c r="X34" s="250"/>
      <c r="Y34" s="250"/>
      <c r="Z34" s="250"/>
      <c r="AA34" s="250"/>
      <c r="AB34" s="250"/>
      <c r="AC34" s="251"/>
    </row>
    <row r="35" spans="2:66" ht="9.75" customHeight="1" x14ac:dyDescent="0.15">
      <c r="B35" s="764" t="s">
        <v>508</v>
      </c>
      <c r="C35" s="905"/>
      <c r="D35" s="634" t="s">
        <v>414</v>
      </c>
      <c r="E35" s="635"/>
      <c r="F35" s="635"/>
      <c r="G35" s="635"/>
      <c r="H35" s="636"/>
      <c r="I35" s="22"/>
      <c r="J35" s="23"/>
      <c r="K35" s="22"/>
      <c r="L35" s="22"/>
      <c r="M35" s="22"/>
      <c r="N35" s="22"/>
      <c r="O35" s="23"/>
      <c r="P35" s="23"/>
      <c r="Q35" s="24"/>
      <c r="R35" s="25"/>
      <c r="S35" s="26"/>
      <c r="T35" s="26"/>
      <c r="U35" s="26"/>
      <c r="V35" s="26"/>
      <c r="W35" s="26"/>
      <c r="X35" s="26"/>
      <c r="Y35" s="26"/>
      <c r="Z35" s="26"/>
      <c r="AA35" s="26"/>
      <c r="AB35" s="26"/>
      <c r="AC35" s="637"/>
      <c r="AP35" s="6"/>
      <c r="AQ35" s="9"/>
    </row>
    <row r="36" spans="2:66" ht="24" customHeight="1" x14ac:dyDescent="0.15">
      <c r="B36" s="541"/>
      <c r="C36" s="543"/>
      <c r="D36" s="592"/>
      <c r="E36" s="593"/>
      <c r="F36" s="593"/>
      <c r="G36" s="593"/>
      <c r="H36" s="594"/>
      <c r="I36" s="39" t="s">
        <v>361</v>
      </c>
      <c r="J36" s="451" t="s">
        <v>407</v>
      </c>
      <c r="K36" s="451"/>
      <c r="L36" s="451"/>
      <c r="M36" s="451"/>
      <c r="N36" s="451"/>
      <c r="O36" s="451"/>
      <c r="P36" s="451"/>
      <c r="Q36" s="452"/>
      <c r="R36" s="426"/>
      <c r="S36" s="427"/>
      <c r="T36" s="427"/>
      <c r="U36" s="427"/>
      <c r="V36" s="427"/>
      <c r="W36" s="427"/>
      <c r="X36" s="427"/>
      <c r="Y36" s="427"/>
      <c r="Z36" s="427"/>
      <c r="AA36" s="427"/>
      <c r="AB36" s="428"/>
      <c r="AC36" s="604"/>
      <c r="AE36" s="31" t="str">
        <f>+I36</f>
        <v>□</v>
      </c>
      <c r="AH36" s="34" t="str">
        <f>IF(AE36&amp;AE37&amp;AE38="■□□","◎無し",IF(AE36&amp;AE37&amp;AE38="□■□","●適合",IF(AE36&amp;AE37&amp;AE38="□□■","◆未達",IF(AE36&amp;AE37&amp;AE38="□□□","■未答","▼矛盾"))))</f>
        <v>■未答</v>
      </c>
      <c r="AI36" s="46"/>
      <c r="AL36" s="28" t="s">
        <v>103</v>
      </c>
      <c r="AM36" s="35" t="s">
        <v>358</v>
      </c>
      <c r="AN36" s="35" t="s">
        <v>357</v>
      </c>
      <c r="AO36" s="35" t="s">
        <v>356</v>
      </c>
      <c r="AP36" s="35" t="s">
        <v>355</v>
      </c>
      <c r="AQ36" s="35" t="s">
        <v>87</v>
      </c>
    </row>
    <row r="37" spans="2:66" ht="12" customHeight="1" x14ac:dyDescent="0.15">
      <c r="B37" s="541"/>
      <c r="C37" s="543"/>
      <c r="D37" s="592"/>
      <c r="E37" s="593"/>
      <c r="F37" s="593"/>
      <c r="G37" s="593"/>
      <c r="H37" s="594"/>
      <c r="I37" s="36"/>
      <c r="J37" s="283"/>
      <c r="K37" s="29"/>
      <c r="L37" s="29"/>
      <c r="M37" s="29"/>
      <c r="N37" s="29"/>
      <c r="O37" s="283"/>
      <c r="P37" s="283"/>
      <c r="Q37" s="284"/>
      <c r="R37" s="37"/>
      <c r="S37" s="306"/>
      <c r="T37" s="306"/>
      <c r="U37" s="306"/>
      <c r="V37" s="306"/>
      <c r="W37" s="306"/>
      <c r="X37" s="306"/>
      <c r="Y37" s="306"/>
      <c r="Z37" s="306"/>
      <c r="AA37" s="306"/>
      <c r="AB37" s="306"/>
      <c r="AC37" s="604"/>
      <c r="AE37" s="1" t="str">
        <f>+I38</f>
        <v>□</v>
      </c>
      <c r="AF37" s="1" t="str">
        <f>+R38</f>
        <v>□</v>
      </c>
      <c r="AL37" s="28"/>
      <c r="AM37" s="32" t="s">
        <v>99</v>
      </c>
      <c r="AN37" s="32" t="s">
        <v>64</v>
      </c>
      <c r="AO37" s="32" t="s">
        <v>65</v>
      </c>
      <c r="AP37" s="34" t="s">
        <v>88</v>
      </c>
      <c r="AQ37" s="34" t="s">
        <v>66</v>
      </c>
    </row>
    <row r="38" spans="2:66" ht="18" customHeight="1" x14ac:dyDescent="0.15">
      <c r="B38" s="541"/>
      <c r="C38" s="543"/>
      <c r="D38" s="592"/>
      <c r="E38" s="593"/>
      <c r="F38" s="593"/>
      <c r="G38" s="593"/>
      <c r="H38" s="594"/>
      <c r="I38" s="39" t="s">
        <v>361</v>
      </c>
      <c r="J38" s="451" t="s">
        <v>479</v>
      </c>
      <c r="K38" s="451"/>
      <c r="L38" s="451"/>
      <c r="M38" s="451"/>
      <c r="N38" s="451"/>
      <c r="O38" s="451"/>
      <c r="P38" s="451"/>
      <c r="Q38" s="452"/>
      <c r="R38" s="30" t="s">
        <v>351</v>
      </c>
      <c r="S38" s="306" t="s">
        <v>90</v>
      </c>
      <c r="T38" s="306"/>
      <c r="U38" s="306"/>
      <c r="V38" s="306"/>
      <c r="W38" s="306"/>
      <c r="X38" s="306"/>
      <c r="Y38" s="306"/>
      <c r="Z38" s="306"/>
      <c r="AA38" s="306"/>
      <c r="AB38" s="306"/>
      <c r="AC38" s="604"/>
      <c r="AE38" s="1" t="str">
        <f>+I39</f>
        <v>□</v>
      </c>
      <c r="AF38" s="1" t="str">
        <f>+R39</f>
        <v>□</v>
      </c>
      <c r="AL38" s="28"/>
      <c r="AM38" s="99"/>
      <c r="AN38" s="99"/>
      <c r="AO38" s="99"/>
      <c r="AP38" s="99"/>
      <c r="AQ38" s="99"/>
      <c r="AR38" s="99"/>
      <c r="AS38" s="9"/>
    </row>
    <row r="39" spans="2:66" ht="18" customHeight="1" x14ac:dyDescent="0.15">
      <c r="B39" s="541"/>
      <c r="C39" s="543"/>
      <c r="D39" s="592"/>
      <c r="E39" s="593"/>
      <c r="F39" s="593"/>
      <c r="G39" s="593"/>
      <c r="H39" s="594"/>
      <c r="I39" s="39" t="s">
        <v>361</v>
      </c>
      <c r="J39" s="451" t="s">
        <v>480</v>
      </c>
      <c r="K39" s="451"/>
      <c r="L39" s="451"/>
      <c r="M39" s="451"/>
      <c r="N39" s="451"/>
      <c r="O39" s="451"/>
      <c r="P39" s="451"/>
      <c r="Q39" s="452"/>
      <c r="R39" s="30" t="s">
        <v>351</v>
      </c>
      <c r="S39" s="306" t="s">
        <v>481</v>
      </c>
      <c r="T39" s="306"/>
      <c r="U39" s="306"/>
      <c r="V39" s="306"/>
      <c r="W39" s="306"/>
      <c r="X39" s="306"/>
      <c r="Y39" s="306"/>
      <c r="Z39" s="306"/>
      <c r="AA39" s="306"/>
      <c r="AB39" s="306"/>
      <c r="AC39" s="604"/>
      <c r="AL39" s="28"/>
      <c r="AM39" s="33"/>
      <c r="AN39" s="33"/>
      <c r="AO39" s="33"/>
      <c r="AP39" s="33"/>
      <c r="AQ39" s="46"/>
      <c r="AR39" s="46"/>
      <c r="AS39" s="9"/>
    </row>
    <row r="40" spans="2:66" ht="18" customHeight="1" x14ac:dyDescent="0.15">
      <c r="B40" s="541"/>
      <c r="C40" s="543"/>
      <c r="D40" s="592"/>
      <c r="E40" s="593"/>
      <c r="F40" s="593"/>
      <c r="G40" s="593"/>
      <c r="H40" s="594"/>
      <c r="I40" s="41"/>
      <c r="J40" s="274"/>
      <c r="K40" s="42"/>
      <c r="L40" s="274"/>
      <c r="M40" s="274"/>
      <c r="N40" s="274"/>
      <c r="O40" s="274"/>
      <c r="P40" s="274"/>
      <c r="Q40" s="275"/>
      <c r="R40" s="37"/>
      <c r="S40" s="301"/>
      <c r="T40" s="301"/>
      <c r="U40" s="301"/>
      <c r="V40" s="301"/>
      <c r="W40" s="306"/>
      <c r="X40" s="306"/>
      <c r="Y40" s="306"/>
      <c r="Z40" s="306"/>
      <c r="AA40" s="306"/>
      <c r="AB40" s="306"/>
      <c r="AC40" s="604"/>
    </row>
    <row r="41" spans="2:66" ht="23.25" customHeight="1" x14ac:dyDescent="0.15">
      <c r="B41" s="541"/>
      <c r="C41" s="543"/>
      <c r="D41" s="592"/>
      <c r="E41" s="593"/>
      <c r="F41" s="593"/>
      <c r="G41" s="593"/>
      <c r="H41" s="594"/>
      <c r="I41" s="29"/>
      <c r="J41" s="283"/>
      <c r="K41" s="29"/>
      <c r="L41" s="29"/>
      <c r="M41" s="29"/>
      <c r="N41" s="29"/>
      <c r="O41" s="283"/>
      <c r="P41" s="283"/>
      <c r="Q41" s="284"/>
      <c r="R41" s="305"/>
      <c r="S41" s="306"/>
      <c r="T41" s="306"/>
      <c r="U41" s="306"/>
      <c r="V41" s="306"/>
      <c r="W41" s="306"/>
      <c r="X41" s="306"/>
      <c r="Y41" s="306"/>
      <c r="Z41" s="306"/>
      <c r="AA41" s="306"/>
      <c r="AB41" s="306"/>
      <c r="AC41" s="604"/>
      <c r="AL41" s="28"/>
      <c r="AM41" s="33"/>
      <c r="AN41" s="33"/>
      <c r="AO41" s="33"/>
      <c r="AP41" s="33"/>
      <c r="AQ41" s="46"/>
      <c r="BG41" s="1"/>
      <c r="BH41" s="1"/>
      <c r="BI41" s="1"/>
      <c r="BJ41" s="1"/>
      <c r="BK41" s="1"/>
      <c r="BL41" s="1"/>
      <c r="BM41" s="1"/>
      <c r="BN41" s="1"/>
    </row>
    <row r="42" spans="2:66" ht="20.100000000000001" customHeight="1" x14ac:dyDescent="0.15">
      <c r="B42" s="541"/>
      <c r="C42" s="543"/>
      <c r="D42" s="292"/>
      <c r="E42" s="582" t="s">
        <v>474</v>
      </c>
      <c r="F42" s="583"/>
      <c r="G42" s="583"/>
      <c r="H42" s="584"/>
      <c r="I42" s="132"/>
      <c r="J42" s="753"/>
      <c r="K42" s="753"/>
      <c r="L42" s="753"/>
      <c r="M42" s="69"/>
      <c r="N42" s="280"/>
      <c r="O42" s="280"/>
      <c r="P42" s="280"/>
      <c r="Q42" s="70"/>
      <c r="R42" s="194" t="s">
        <v>361</v>
      </c>
      <c r="S42" s="915" t="s">
        <v>401</v>
      </c>
      <c r="T42" s="915"/>
      <c r="U42" s="915"/>
      <c r="V42" s="193" t="s">
        <v>351</v>
      </c>
      <c r="W42" s="915" t="s">
        <v>400</v>
      </c>
      <c r="X42" s="915"/>
      <c r="Y42" s="915"/>
      <c r="Z42" s="192"/>
      <c r="AA42" s="192"/>
      <c r="AB42" s="191"/>
      <c r="AC42" s="311"/>
      <c r="AE42" s="9" t="str">
        <f t="shared" ref="AE42:AE47" si="0">+R42</f>
        <v>□</v>
      </c>
      <c r="AF42" s="9" t="str">
        <f t="shared" ref="AF42:AF47" si="1">+V42</f>
        <v>□</v>
      </c>
      <c r="AG42" s="188" t="s">
        <v>406</v>
      </c>
      <c r="AI42" s="46"/>
      <c r="AJ42" s="32" t="str">
        <f t="shared" ref="AJ42:AJ47" si="2">IF(AE42&amp;AF42="■□","－",IF(AE42&amp;AF42="□■",AG42,IF(AE42&amp;AF42="□□","■未答","▼矛盾")))</f>
        <v>■未答</v>
      </c>
      <c r="BG42" s="1"/>
      <c r="BH42" s="1"/>
      <c r="BI42" s="1"/>
      <c r="BJ42" s="1"/>
      <c r="BK42" s="1"/>
      <c r="BL42" s="1"/>
      <c r="BM42" s="1"/>
      <c r="BN42" s="1"/>
    </row>
    <row r="43" spans="2:66" ht="20.100000000000001" customHeight="1" x14ac:dyDescent="0.15">
      <c r="B43" s="541"/>
      <c r="C43" s="543"/>
      <c r="D43" s="292"/>
      <c r="E43" s="582" t="s">
        <v>475</v>
      </c>
      <c r="F43" s="583"/>
      <c r="G43" s="583"/>
      <c r="H43" s="584"/>
      <c r="I43" s="132"/>
      <c r="J43" s="338"/>
      <c r="K43" s="338"/>
      <c r="L43" s="338"/>
      <c r="M43" s="69"/>
      <c r="N43" s="338"/>
      <c r="O43" s="338"/>
      <c r="P43" s="338"/>
      <c r="Q43" s="341"/>
      <c r="R43" s="194" t="s">
        <v>361</v>
      </c>
      <c r="S43" s="915" t="s">
        <v>401</v>
      </c>
      <c r="T43" s="915"/>
      <c r="U43" s="915"/>
      <c r="V43" s="193" t="s">
        <v>351</v>
      </c>
      <c r="W43" s="915" t="s">
        <v>400</v>
      </c>
      <c r="X43" s="915"/>
      <c r="Y43" s="915"/>
      <c r="Z43" s="192"/>
      <c r="AA43" s="192"/>
      <c r="AB43" s="191"/>
      <c r="AC43" s="311"/>
      <c r="AE43" s="9" t="str">
        <f t="shared" si="0"/>
        <v>□</v>
      </c>
      <c r="AF43" s="9" t="str">
        <f t="shared" si="1"/>
        <v>□</v>
      </c>
      <c r="AG43" s="188" t="s">
        <v>405</v>
      </c>
      <c r="AJ43" s="32" t="str">
        <f t="shared" si="2"/>
        <v>■未答</v>
      </c>
      <c r="BG43" s="1"/>
      <c r="BH43" s="1"/>
      <c r="BI43" s="1"/>
      <c r="BJ43" s="1"/>
      <c r="BK43" s="1"/>
      <c r="BL43" s="1"/>
      <c r="BM43" s="1"/>
      <c r="BN43" s="1"/>
    </row>
    <row r="44" spans="2:66" ht="27.95" customHeight="1" x14ac:dyDescent="0.15">
      <c r="B44" s="541"/>
      <c r="C44" s="543"/>
      <c r="D44" s="292"/>
      <c r="E44" s="582" t="s">
        <v>476</v>
      </c>
      <c r="F44" s="583"/>
      <c r="G44" s="583"/>
      <c r="H44" s="584"/>
      <c r="I44" s="132"/>
      <c r="J44" s="338"/>
      <c r="K44" s="338"/>
      <c r="L44" s="338"/>
      <c r="M44" s="69"/>
      <c r="N44" s="338"/>
      <c r="O44" s="338"/>
      <c r="P44" s="338"/>
      <c r="Q44" s="341"/>
      <c r="R44" s="194" t="s">
        <v>361</v>
      </c>
      <c r="S44" s="915" t="s">
        <v>401</v>
      </c>
      <c r="T44" s="915"/>
      <c r="U44" s="915"/>
      <c r="V44" s="193" t="s">
        <v>351</v>
      </c>
      <c r="W44" s="915" t="s">
        <v>400</v>
      </c>
      <c r="X44" s="915"/>
      <c r="Y44" s="915"/>
      <c r="Z44" s="192"/>
      <c r="AA44" s="192"/>
      <c r="AB44" s="191"/>
      <c r="AC44" s="311"/>
      <c r="AE44" s="9" t="str">
        <f t="shared" si="0"/>
        <v>□</v>
      </c>
      <c r="AF44" s="9" t="str">
        <f t="shared" si="1"/>
        <v>□</v>
      </c>
      <c r="AG44" s="188" t="s">
        <v>404</v>
      </c>
      <c r="AJ44" s="32" t="str">
        <f t="shared" si="2"/>
        <v>■未答</v>
      </c>
      <c r="BG44" s="1"/>
      <c r="BH44" s="1"/>
      <c r="BI44" s="1"/>
      <c r="BJ44" s="1"/>
      <c r="BK44" s="1"/>
      <c r="BL44" s="1"/>
      <c r="BM44" s="1"/>
      <c r="BN44" s="1"/>
    </row>
    <row r="45" spans="2:66" ht="20.100000000000001" customHeight="1" x14ac:dyDescent="0.15">
      <c r="B45" s="541"/>
      <c r="C45" s="543"/>
      <c r="D45" s="292"/>
      <c r="E45" s="582" t="s">
        <v>477</v>
      </c>
      <c r="F45" s="583"/>
      <c r="G45" s="583"/>
      <c r="H45" s="584"/>
      <c r="I45" s="132"/>
      <c r="J45" s="338"/>
      <c r="K45" s="149"/>
      <c r="L45" s="338"/>
      <c r="M45" s="69"/>
      <c r="N45" s="338"/>
      <c r="O45" s="338"/>
      <c r="P45" s="338"/>
      <c r="Q45" s="341"/>
      <c r="R45" s="194" t="s">
        <v>361</v>
      </c>
      <c r="S45" s="915" t="s">
        <v>401</v>
      </c>
      <c r="T45" s="915"/>
      <c r="U45" s="915"/>
      <c r="V45" s="193" t="s">
        <v>351</v>
      </c>
      <c r="W45" s="915" t="s">
        <v>400</v>
      </c>
      <c r="X45" s="915"/>
      <c r="Y45" s="915"/>
      <c r="Z45" s="192"/>
      <c r="AA45" s="192"/>
      <c r="AB45" s="191"/>
      <c r="AC45" s="311"/>
      <c r="AE45" s="9" t="str">
        <f t="shared" si="0"/>
        <v>□</v>
      </c>
      <c r="AF45" s="9" t="str">
        <f t="shared" si="1"/>
        <v>□</v>
      </c>
      <c r="AG45" s="188" t="s">
        <v>403</v>
      </c>
      <c r="AI45" s="33"/>
      <c r="AJ45" s="32" t="str">
        <f t="shared" si="2"/>
        <v>■未答</v>
      </c>
      <c r="BG45" s="1"/>
      <c r="BH45" s="1"/>
      <c r="BI45" s="1"/>
      <c r="BJ45" s="1"/>
      <c r="BK45" s="1"/>
      <c r="BL45" s="1"/>
      <c r="BM45" s="1"/>
      <c r="BN45" s="1"/>
    </row>
    <row r="46" spans="2:66" ht="20.100000000000001" customHeight="1" x14ac:dyDescent="0.15">
      <c r="B46" s="541"/>
      <c r="C46" s="543"/>
      <c r="D46" s="292"/>
      <c r="E46" s="582" t="s">
        <v>478</v>
      </c>
      <c r="F46" s="583"/>
      <c r="G46" s="583"/>
      <c r="H46" s="584"/>
      <c r="I46" s="132"/>
      <c r="J46" s="338"/>
      <c r="K46" s="149"/>
      <c r="L46" s="338"/>
      <c r="M46" s="69"/>
      <c r="N46" s="338"/>
      <c r="O46" s="338"/>
      <c r="P46" s="338"/>
      <c r="Q46" s="341"/>
      <c r="R46" s="194" t="s">
        <v>361</v>
      </c>
      <c r="S46" s="915" t="s">
        <v>401</v>
      </c>
      <c r="T46" s="915"/>
      <c r="U46" s="915"/>
      <c r="V46" s="193" t="s">
        <v>351</v>
      </c>
      <c r="W46" s="915" t="s">
        <v>400</v>
      </c>
      <c r="X46" s="915"/>
      <c r="Y46" s="915"/>
      <c r="Z46" s="192"/>
      <c r="AA46" s="192"/>
      <c r="AB46" s="191"/>
      <c r="AC46" s="311"/>
      <c r="AE46" s="9" t="str">
        <f t="shared" si="0"/>
        <v>□</v>
      </c>
      <c r="AF46" s="9" t="str">
        <f t="shared" si="1"/>
        <v>□</v>
      </c>
      <c r="AG46" s="188" t="s">
        <v>402</v>
      </c>
      <c r="AI46" s="33"/>
      <c r="AJ46" s="32" t="str">
        <f t="shared" si="2"/>
        <v>■未答</v>
      </c>
      <c r="BG46" s="1"/>
      <c r="BH46" s="1"/>
      <c r="BI46" s="1"/>
      <c r="BJ46" s="1"/>
      <c r="BK46" s="1"/>
      <c r="BL46" s="1"/>
      <c r="BM46" s="1"/>
      <c r="BN46" s="1"/>
    </row>
    <row r="47" spans="2:66" ht="36" customHeight="1" thickBot="1" x14ac:dyDescent="0.2">
      <c r="B47" s="541"/>
      <c r="C47" s="543"/>
      <c r="D47" s="292"/>
      <c r="E47" s="585" t="s">
        <v>548</v>
      </c>
      <c r="F47" s="586"/>
      <c r="G47" s="586"/>
      <c r="H47" s="587"/>
      <c r="I47" s="132"/>
      <c r="J47" s="280"/>
      <c r="K47" s="280"/>
      <c r="L47" s="280"/>
      <c r="M47" s="69"/>
      <c r="N47" s="280"/>
      <c r="O47" s="280"/>
      <c r="P47" s="280"/>
      <c r="Q47" s="70"/>
      <c r="R47" s="141" t="s">
        <v>361</v>
      </c>
      <c r="S47" s="914" t="s">
        <v>401</v>
      </c>
      <c r="T47" s="914"/>
      <c r="U47" s="914"/>
      <c r="V47" s="190" t="s">
        <v>351</v>
      </c>
      <c r="W47" s="914" t="s">
        <v>400</v>
      </c>
      <c r="X47" s="914"/>
      <c r="Y47" s="914"/>
      <c r="Z47" s="290"/>
      <c r="AA47" s="290"/>
      <c r="AB47" s="291"/>
      <c r="AC47" s="189"/>
      <c r="AE47" s="9" t="str">
        <f t="shared" si="0"/>
        <v>□</v>
      </c>
      <c r="AF47" s="9" t="str">
        <f t="shared" si="1"/>
        <v>□</v>
      </c>
      <c r="AG47" s="188" t="s">
        <v>399</v>
      </c>
      <c r="AI47" s="46"/>
      <c r="AJ47" s="32" t="str">
        <f t="shared" si="2"/>
        <v>■未答</v>
      </c>
      <c r="BG47" s="1"/>
      <c r="BH47" s="1"/>
      <c r="BI47" s="1"/>
      <c r="BJ47" s="1"/>
      <c r="BK47" s="1"/>
      <c r="BL47" s="1"/>
      <c r="BM47" s="1"/>
      <c r="BN47" s="1"/>
    </row>
    <row r="48" spans="2:66" ht="21.95" customHeight="1" x14ac:dyDescent="0.15">
      <c r="B48" s="568" t="s">
        <v>398</v>
      </c>
      <c r="C48" s="927"/>
      <c r="D48" s="634" t="s">
        <v>415</v>
      </c>
      <c r="E48" s="635"/>
      <c r="F48" s="635"/>
      <c r="G48" s="635"/>
      <c r="H48" s="636"/>
      <c r="I48" s="109" t="s">
        <v>361</v>
      </c>
      <c r="J48" s="23" t="s">
        <v>169</v>
      </c>
      <c r="K48" s="23"/>
      <c r="L48" s="23"/>
      <c r="M48" s="22"/>
      <c r="N48" s="22"/>
      <c r="O48" s="23"/>
      <c r="P48" s="23"/>
      <c r="Q48" s="24"/>
      <c r="R48" s="25"/>
      <c r="S48" s="26"/>
      <c r="T48" s="26"/>
      <c r="U48" s="26"/>
      <c r="V48" s="26"/>
      <c r="W48" s="26"/>
      <c r="X48" s="26"/>
      <c r="Y48" s="26"/>
      <c r="Z48" s="26"/>
      <c r="AA48" s="26"/>
      <c r="AB48" s="187" t="s">
        <v>102</v>
      </c>
      <c r="AC48" s="637"/>
      <c r="AE48" s="31" t="str">
        <f>+I48</f>
        <v>□</v>
      </c>
      <c r="AH48" s="34" t="str">
        <f>IF(AE48&amp;AE49&amp;AE50&amp;AE51="■□□□","◎無し",IF(AE48&amp;AE49&amp;AE50&amp;AE51="□■□□","Ｅ適合",IF(AE48&amp;AE49&amp;AE50&amp;AE51="□□■□","●適合",IF(AE48&amp;AE49&amp;AE50&amp;AE51="□□□■","◆未達",IF(AE48&amp;AE49&amp;AE50&amp;AE51="□□□□","■未答","▼矛盾")))))</f>
        <v>■未答</v>
      </c>
      <c r="AI48" s="46"/>
      <c r="AL48" s="28" t="s">
        <v>91</v>
      </c>
      <c r="AM48" s="40" t="s">
        <v>367</v>
      </c>
      <c r="AN48" s="40" t="s">
        <v>366</v>
      </c>
      <c r="AO48" s="40" t="s">
        <v>365</v>
      </c>
      <c r="AP48" s="40" t="s">
        <v>364</v>
      </c>
      <c r="AQ48" s="40" t="s">
        <v>363</v>
      </c>
      <c r="AR48" s="40" t="s">
        <v>87</v>
      </c>
      <c r="BG48" s="1"/>
      <c r="BH48" s="1"/>
      <c r="BI48" s="1"/>
      <c r="BJ48" s="1"/>
      <c r="BK48" s="1"/>
      <c r="BL48" s="1"/>
      <c r="BM48" s="1"/>
      <c r="BN48" s="1"/>
    </row>
    <row r="49" spans="2:66" ht="21.95" customHeight="1" x14ac:dyDescent="0.15">
      <c r="B49" s="570"/>
      <c r="C49" s="928"/>
      <c r="D49" s="592"/>
      <c r="E49" s="593"/>
      <c r="F49" s="593"/>
      <c r="G49" s="593"/>
      <c r="H49" s="594"/>
      <c r="I49" s="48" t="s">
        <v>361</v>
      </c>
      <c r="J49" s="644" t="s">
        <v>525</v>
      </c>
      <c r="K49" s="644"/>
      <c r="L49" s="644"/>
      <c r="M49" s="644"/>
      <c r="N49" s="644"/>
      <c r="O49" s="644"/>
      <c r="P49" s="644"/>
      <c r="Q49" s="645"/>
      <c r="R49" s="673" t="s">
        <v>170</v>
      </c>
      <c r="S49" s="615"/>
      <c r="T49" s="450"/>
      <c r="U49" s="450"/>
      <c r="V49" s="112" t="s">
        <v>397</v>
      </c>
      <c r="W49" s="450"/>
      <c r="X49" s="450"/>
      <c r="Y49" s="306"/>
      <c r="Z49" s="306"/>
      <c r="AA49" s="306"/>
      <c r="AB49" s="306"/>
      <c r="AC49" s="604"/>
      <c r="AE49" s="1" t="str">
        <f>+I49</f>
        <v>□</v>
      </c>
      <c r="AL49" s="28"/>
      <c r="AM49" s="32" t="s">
        <v>63</v>
      </c>
      <c r="AN49" s="32" t="s">
        <v>172</v>
      </c>
      <c r="AO49" s="32" t="s">
        <v>64</v>
      </c>
      <c r="AP49" s="32" t="s">
        <v>65</v>
      </c>
      <c r="AQ49" s="34" t="s">
        <v>88</v>
      </c>
      <c r="AR49" s="34" t="s">
        <v>66</v>
      </c>
      <c r="BE49" s="1"/>
      <c r="BG49" s="1"/>
      <c r="BH49" s="1"/>
      <c r="BI49" s="1"/>
      <c r="BJ49" s="1"/>
      <c r="BK49" s="1"/>
      <c r="BL49" s="1"/>
      <c r="BM49" s="1"/>
      <c r="BN49" s="1"/>
    </row>
    <row r="50" spans="2:66" ht="21.95" customHeight="1" x14ac:dyDescent="0.15">
      <c r="B50" s="570"/>
      <c r="C50" s="928"/>
      <c r="D50" s="271"/>
      <c r="E50" s="586" t="s">
        <v>173</v>
      </c>
      <c r="F50" s="590"/>
      <c r="G50" s="590"/>
      <c r="H50" s="591"/>
      <c r="I50" s="69"/>
      <c r="J50" s="283"/>
      <c r="K50" s="283"/>
      <c r="L50" s="283"/>
      <c r="M50" s="283"/>
      <c r="N50" s="283"/>
      <c r="O50" s="283"/>
      <c r="P50" s="283"/>
      <c r="Q50" s="284"/>
      <c r="R50" s="328"/>
      <c r="S50" s="301"/>
      <c r="T50" s="301"/>
      <c r="U50" s="301"/>
      <c r="V50" s="301"/>
      <c r="W50" s="454"/>
      <c r="X50" s="454"/>
      <c r="Y50" s="301"/>
      <c r="Z50" s="301"/>
      <c r="AA50" s="306"/>
      <c r="AB50" s="59"/>
      <c r="AC50" s="604"/>
      <c r="AE50" s="1" t="str">
        <f>+I51</f>
        <v>□</v>
      </c>
      <c r="AH50" s="113">
        <f>IF(W49=0,0,T49/W49)</f>
        <v>0</v>
      </c>
      <c r="AJ50" s="32" t="str">
        <f>IF(AH50=0,"",IF(AH50&gt;(22/21),"◆過勾配","●適合"))</f>
        <v/>
      </c>
      <c r="BE50" s="1"/>
      <c r="BG50" s="1"/>
      <c r="BH50" s="1"/>
      <c r="BI50" s="1"/>
      <c r="BJ50" s="1"/>
      <c r="BK50" s="1"/>
      <c r="BL50" s="1"/>
      <c r="BM50" s="1"/>
      <c r="BN50" s="1"/>
    </row>
    <row r="51" spans="2:66" ht="21.95" customHeight="1" x14ac:dyDescent="0.15">
      <c r="B51" s="570"/>
      <c r="C51" s="928"/>
      <c r="D51" s="271"/>
      <c r="E51" s="595"/>
      <c r="F51" s="596"/>
      <c r="G51" s="596"/>
      <c r="H51" s="597"/>
      <c r="I51" s="48" t="s">
        <v>351</v>
      </c>
      <c r="J51" s="451" t="s">
        <v>174</v>
      </c>
      <c r="K51" s="451"/>
      <c r="L51" s="451"/>
      <c r="M51" s="451"/>
      <c r="N51" s="451"/>
      <c r="O51" s="451"/>
      <c r="P51" s="451"/>
      <c r="Q51" s="452"/>
      <c r="R51" s="610" t="s">
        <v>175</v>
      </c>
      <c r="S51" s="611"/>
      <c r="T51" s="611"/>
      <c r="U51" s="611"/>
      <c r="V51" s="450"/>
      <c r="W51" s="450"/>
      <c r="X51" s="306" t="s">
        <v>359</v>
      </c>
      <c r="Y51" s="306"/>
      <c r="Z51" s="306"/>
      <c r="AA51" s="306"/>
      <c r="AB51" s="59"/>
      <c r="AC51" s="604"/>
      <c r="AE51" s="1" t="str">
        <f>+I52</f>
        <v>□</v>
      </c>
      <c r="AH51" s="114" t="s">
        <v>396</v>
      </c>
      <c r="BE51" s="1"/>
      <c r="BG51" s="1"/>
      <c r="BH51" s="1"/>
      <c r="BI51" s="1"/>
      <c r="BJ51" s="1"/>
      <c r="BK51" s="1"/>
      <c r="BL51" s="1"/>
      <c r="BM51" s="1"/>
      <c r="BN51" s="1"/>
    </row>
    <row r="52" spans="2:66" ht="21.95" customHeight="1" x14ac:dyDescent="0.15">
      <c r="B52" s="570"/>
      <c r="C52" s="928"/>
      <c r="D52" s="271"/>
      <c r="E52" s="583" t="s">
        <v>177</v>
      </c>
      <c r="F52" s="674"/>
      <c r="G52" s="674"/>
      <c r="H52" s="918"/>
      <c r="I52" s="48" t="s">
        <v>351</v>
      </c>
      <c r="J52" s="644" t="s">
        <v>526</v>
      </c>
      <c r="K52" s="644"/>
      <c r="L52" s="644"/>
      <c r="M52" s="644"/>
      <c r="N52" s="644"/>
      <c r="O52" s="644"/>
      <c r="P52" s="644"/>
      <c r="Q52" s="645"/>
      <c r="R52" s="610" t="s">
        <v>179</v>
      </c>
      <c r="S52" s="611"/>
      <c r="T52" s="611"/>
      <c r="U52" s="611"/>
      <c r="V52" s="450"/>
      <c r="W52" s="450"/>
      <c r="X52" s="306" t="s">
        <v>359</v>
      </c>
      <c r="Y52" s="301"/>
      <c r="Z52" s="301"/>
      <c r="AA52" s="306"/>
      <c r="AB52" s="59"/>
      <c r="AC52" s="604"/>
      <c r="AH52" s="115" t="s">
        <v>180</v>
      </c>
      <c r="AJ52" s="34" t="str">
        <f>IF(V52&gt;0,IF(V52&lt;195,"◆195未満","●適合"),"■未答")</f>
        <v>■未答</v>
      </c>
      <c r="BE52" s="1"/>
      <c r="BG52" s="1"/>
      <c r="BH52" s="1"/>
      <c r="BI52" s="1"/>
      <c r="BJ52" s="1"/>
      <c r="BK52" s="1"/>
      <c r="BL52" s="1"/>
      <c r="BM52" s="1"/>
      <c r="BN52" s="1"/>
    </row>
    <row r="53" spans="2:66" ht="20.100000000000001" customHeight="1" x14ac:dyDescent="0.15">
      <c r="B53" s="570"/>
      <c r="C53" s="928"/>
      <c r="D53" s="271"/>
      <c r="E53" s="586" t="s">
        <v>395</v>
      </c>
      <c r="F53" s="590"/>
      <c r="G53" s="590"/>
      <c r="H53" s="591"/>
      <c r="I53" s="283"/>
      <c r="J53" s="283"/>
      <c r="K53" s="283"/>
      <c r="L53" s="283"/>
      <c r="M53" s="283"/>
      <c r="N53" s="283"/>
      <c r="O53" s="283"/>
      <c r="P53" s="283"/>
      <c r="Q53" s="284"/>
      <c r="R53" s="305"/>
      <c r="S53" s="646" t="s">
        <v>182</v>
      </c>
      <c r="T53" s="646"/>
      <c r="U53" s="646"/>
      <c r="V53" s="646"/>
      <c r="W53" s="646"/>
      <c r="X53" s="646"/>
      <c r="Y53" s="456">
        <f>+V51*2+V52</f>
        <v>0</v>
      </c>
      <c r="Z53" s="456"/>
      <c r="AA53" s="306" t="s">
        <v>359</v>
      </c>
      <c r="AB53" s="306"/>
      <c r="AC53" s="604"/>
      <c r="AH53" s="115" t="s">
        <v>183</v>
      </c>
      <c r="AJ53" s="34" t="str">
        <f>IF(Y53&gt;0,IF(AND(Y53&gt;=550,Y53&lt;=650),"●適合","◆未達"),"■未答")</f>
        <v>■未答</v>
      </c>
      <c r="BE53" s="1"/>
      <c r="BG53" s="1"/>
      <c r="BH53" s="1"/>
      <c r="BI53" s="1"/>
      <c r="BJ53" s="1"/>
      <c r="BK53" s="1"/>
      <c r="BL53" s="1"/>
      <c r="BM53" s="1"/>
      <c r="BN53" s="1"/>
    </row>
    <row r="54" spans="2:66" ht="20.100000000000001" customHeight="1" x14ac:dyDescent="0.15">
      <c r="B54" s="570"/>
      <c r="C54" s="928"/>
      <c r="D54" s="271"/>
      <c r="E54" s="592"/>
      <c r="F54" s="593"/>
      <c r="G54" s="593"/>
      <c r="H54" s="594"/>
      <c r="I54" s="283"/>
      <c r="J54" s="283"/>
      <c r="K54" s="283"/>
      <c r="L54" s="283"/>
      <c r="M54" s="283"/>
      <c r="N54" s="283"/>
      <c r="O54" s="283"/>
      <c r="P54" s="283"/>
      <c r="Q54" s="284"/>
      <c r="R54" s="610" t="s">
        <v>184</v>
      </c>
      <c r="S54" s="611"/>
      <c r="T54" s="611"/>
      <c r="U54" s="611"/>
      <c r="V54" s="450"/>
      <c r="W54" s="450"/>
      <c r="X54" s="306" t="s">
        <v>359</v>
      </c>
      <c r="Y54" s="301"/>
      <c r="Z54" s="301"/>
      <c r="AA54" s="306"/>
      <c r="AB54" s="306"/>
      <c r="AC54" s="604"/>
      <c r="AH54" s="82" t="s">
        <v>185</v>
      </c>
      <c r="AJ54" s="34" t="str">
        <f>IF(V54&gt;0,IF(V54&gt;30,"◆30超過","●適合"),"■未答")</f>
        <v>■未答</v>
      </c>
      <c r="BE54" s="1"/>
      <c r="BG54" s="1"/>
      <c r="BH54" s="1"/>
      <c r="BI54" s="1"/>
      <c r="BJ54" s="1"/>
      <c r="BK54" s="1"/>
      <c r="BL54" s="1"/>
      <c r="BM54" s="1"/>
      <c r="BN54" s="1"/>
    </row>
    <row r="55" spans="2:66" ht="8.25" customHeight="1" x14ac:dyDescent="0.15">
      <c r="B55" s="570"/>
      <c r="C55" s="928"/>
      <c r="D55" s="271"/>
      <c r="E55" s="592"/>
      <c r="F55" s="593"/>
      <c r="G55" s="593"/>
      <c r="H55" s="594"/>
      <c r="I55" s="283"/>
      <c r="J55" s="283"/>
      <c r="K55" s="283"/>
      <c r="L55" s="283"/>
      <c r="M55" s="283"/>
      <c r="N55" s="283"/>
      <c r="O55" s="283"/>
      <c r="P55" s="283"/>
      <c r="Q55" s="284"/>
      <c r="R55" s="305"/>
      <c r="S55" s="306"/>
      <c r="T55" s="306"/>
      <c r="U55" s="301"/>
      <c r="V55" s="301"/>
      <c r="W55" s="301"/>
      <c r="X55" s="301"/>
      <c r="Y55" s="301"/>
      <c r="Z55" s="306"/>
      <c r="AA55" s="306"/>
      <c r="AB55" s="306"/>
      <c r="AC55" s="604"/>
      <c r="AH55" s="82"/>
      <c r="AN55" s="99"/>
      <c r="BE55" s="1"/>
      <c r="BG55" s="1"/>
      <c r="BH55" s="1"/>
      <c r="BI55" s="1"/>
      <c r="BJ55" s="1"/>
      <c r="BK55" s="1"/>
      <c r="BL55" s="1"/>
      <c r="BM55" s="1"/>
      <c r="BN55" s="1"/>
    </row>
    <row r="56" spans="2:66" ht="20.100000000000001" customHeight="1" x14ac:dyDescent="0.15">
      <c r="B56" s="570"/>
      <c r="C56" s="928"/>
      <c r="D56" s="271"/>
      <c r="E56" s="592"/>
      <c r="F56" s="593"/>
      <c r="G56" s="593"/>
      <c r="H56" s="594"/>
      <c r="I56" s="283"/>
      <c r="J56" s="283"/>
      <c r="K56" s="283"/>
      <c r="L56" s="283"/>
      <c r="M56" s="283"/>
      <c r="N56" s="283"/>
      <c r="O56" s="283"/>
      <c r="P56" s="283"/>
      <c r="Q56" s="284"/>
      <c r="R56" s="37"/>
      <c r="S56" s="301"/>
      <c r="T56" s="301"/>
      <c r="U56" s="301"/>
      <c r="V56" s="301"/>
      <c r="W56" s="301"/>
      <c r="X56" s="301"/>
      <c r="Y56" s="301"/>
      <c r="Z56" s="306"/>
      <c r="AA56" s="306"/>
      <c r="AB56" s="306"/>
      <c r="AC56" s="604"/>
      <c r="AH56" s="82"/>
      <c r="BE56" s="1"/>
      <c r="BG56" s="1"/>
      <c r="BH56" s="1"/>
      <c r="BI56" s="1"/>
      <c r="BJ56" s="1"/>
      <c r="BK56" s="1"/>
      <c r="BL56" s="1"/>
      <c r="BM56" s="1"/>
      <c r="BN56" s="1"/>
    </row>
    <row r="57" spans="2:66" ht="20.100000000000001" customHeight="1" x14ac:dyDescent="0.15">
      <c r="B57" s="570"/>
      <c r="C57" s="928"/>
      <c r="D57" s="271"/>
      <c r="E57" s="292"/>
      <c r="F57" s="586" t="s">
        <v>394</v>
      </c>
      <c r="G57" s="590"/>
      <c r="H57" s="591"/>
      <c r="I57" s="283"/>
      <c r="J57" s="283"/>
      <c r="K57" s="283"/>
      <c r="L57" s="283"/>
      <c r="M57" s="283"/>
      <c r="N57" s="283"/>
      <c r="O57" s="283"/>
      <c r="P57" s="283"/>
      <c r="Q57" s="284"/>
      <c r="R57" s="30" t="s">
        <v>351</v>
      </c>
      <c r="S57" s="306" t="s">
        <v>187</v>
      </c>
      <c r="T57" s="306"/>
      <c r="U57" s="306"/>
      <c r="V57" s="306"/>
      <c r="W57" s="301"/>
      <c r="X57" s="301"/>
      <c r="Y57" s="301"/>
      <c r="Z57" s="306"/>
      <c r="AA57" s="306"/>
      <c r="AB57" s="306"/>
      <c r="AC57" s="604"/>
      <c r="AF57" s="1" t="str">
        <f>+R57</f>
        <v>□</v>
      </c>
      <c r="AH57" s="82" t="s">
        <v>188</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189</v>
      </c>
      <c r="AM57" s="40" t="s">
        <v>393</v>
      </c>
      <c r="AN57" s="40" t="s">
        <v>392</v>
      </c>
      <c r="AO57" s="40" t="s">
        <v>391</v>
      </c>
      <c r="AP57" s="40" t="s">
        <v>390</v>
      </c>
      <c r="AQ57" s="40" t="s">
        <v>389</v>
      </c>
      <c r="AR57" s="40" t="s">
        <v>389</v>
      </c>
      <c r="AS57" s="40" t="s">
        <v>87</v>
      </c>
      <c r="BE57" s="1"/>
      <c r="BG57" s="1"/>
      <c r="BH57" s="1"/>
      <c r="BI57" s="1"/>
      <c r="BJ57" s="1"/>
      <c r="BK57" s="1"/>
      <c r="BL57" s="1"/>
      <c r="BM57" s="1"/>
      <c r="BN57" s="1"/>
    </row>
    <row r="58" spans="2:66" ht="20.100000000000001" customHeight="1" x14ac:dyDescent="0.15">
      <c r="B58" s="570"/>
      <c r="C58" s="928"/>
      <c r="D58" s="271"/>
      <c r="E58" s="292"/>
      <c r="F58" s="595"/>
      <c r="G58" s="596"/>
      <c r="H58" s="597"/>
      <c r="I58" s="283"/>
      <c r="J58" s="283"/>
      <c r="K58" s="283"/>
      <c r="L58" s="283"/>
      <c r="M58" s="283"/>
      <c r="N58" s="283"/>
      <c r="O58" s="283"/>
      <c r="P58" s="283"/>
      <c r="Q58" s="284"/>
      <c r="R58" s="30" t="s">
        <v>351</v>
      </c>
      <c r="S58" s="306" t="s">
        <v>195</v>
      </c>
      <c r="T58" s="306"/>
      <c r="U58" s="306"/>
      <c r="V58" s="306"/>
      <c r="W58" s="306"/>
      <c r="X58" s="306"/>
      <c r="Y58" s="306"/>
      <c r="Z58" s="306"/>
      <c r="AA58" s="306"/>
      <c r="AB58" s="306"/>
      <c r="AC58" s="604"/>
      <c r="AF58" s="1" t="str">
        <f>+R58</f>
        <v>□</v>
      </c>
      <c r="AL58" s="28"/>
      <c r="AM58" s="32" t="s">
        <v>63</v>
      </c>
      <c r="AN58" s="32" t="s">
        <v>196</v>
      </c>
      <c r="AO58" s="32" t="s">
        <v>197</v>
      </c>
      <c r="AP58" s="32" t="s">
        <v>198</v>
      </c>
      <c r="AQ58" s="34" t="s">
        <v>199</v>
      </c>
      <c r="AR58" s="34" t="s">
        <v>88</v>
      </c>
      <c r="AS58" s="116" t="s">
        <v>66</v>
      </c>
      <c r="BE58" s="1"/>
      <c r="BG58" s="1"/>
      <c r="BH58" s="1"/>
      <c r="BI58" s="1"/>
      <c r="BJ58" s="1"/>
      <c r="BK58" s="1"/>
      <c r="BL58" s="1"/>
      <c r="BM58" s="1"/>
      <c r="BN58" s="1"/>
    </row>
    <row r="59" spans="2:66" ht="20.100000000000001" customHeight="1" x14ac:dyDescent="0.15">
      <c r="B59" s="570"/>
      <c r="C59" s="928"/>
      <c r="D59" s="271"/>
      <c r="E59" s="292"/>
      <c r="F59" s="586" t="s">
        <v>388</v>
      </c>
      <c r="G59" s="590"/>
      <c r="H59" s="591"/>
      <c r="I59" s="283"/>
      <c r="J59" s="283"/>
      <c r="K59" s="283"/>
      <c r="L59" s="283"/>
      <c r="M59" s="283"/>
      <c r="N59" s="283"/>
      <c r="O59" s="283"/>
      <c r="P59" s="283"/>
      <c r="Q59" s="284"/>
      <c r="R59" s="30" t="s">
        <v>351</v>
      </c>
      <c r="S59" s="306" t="s">
        <v>201</v>
      </c>
      <c r="T59" s="306"/>
      <c r="U59" s="306"/>
      <c r="V59" s="306"/>
      <c r="W59" s="306"/>
      <c r="X59" s="306"/>
      <c r="Y59" s="306"/>
      <c r="Z59" s="306"/>
      <c r="AA59" s="306"/>
      <c r="AB59" s="306"/>
      <c r="AC59" s="604"/>
      <c r="AF59" s="1" t="str">
        <f>+R59</f>
        <v>□</v>
      </c>
      <c r="BE59" s="1"/>
      <c r="BG59" s="1"/>
      <c r="BH59" s="1"/>
      <c r="BI59" s="1"/>
      <c r="BJ59" s="1"/>
      <c r="BK59" s="1"/>
      <c r="BL59" s="1"/>
      <c r="BM59" s="1"/>
      <c r="BN59" s="1"/>
    </row>
    <row r="60" spans="2:66" ht="20.100000000000001" customHeight="1" x14ac:dyDescent="0.15">
      <c r="B60" s="570"/>
      <c r="C60" s="928"/>
      <c r="D60" s="271"/>
      <c r="E60" s="292"/>
      <c r="F60" s="595"/>
      <c r="G60" s="596"/>
      <c r="H60" s="597"/>
      <c r="I60" s="283"/>
      <c r="J60" s="283"/>
      <c r="K60" s="283"/>
      <c r="L60" s="283"/>
      <c r="M60" s="283"/>
      <c r="N60" s="283"/>
      <c r="O60" s="283"/>
      <c r="P60" s="283"/>
      <c r="Q60" s="284"/>
      <c r="R60" s="30" t="s">
        <v>351</v>
      </c>
      <c r="S60" s="306" t="s">
        <v>202</v>
      </c>
      <c r="T60" s="306"/>
      <c r="U60" s="306"/>
      <c r="V60" s="306"/>
      <c r="W60" s="306"/>
      <c r="X60" s="306"/>
      <c r="Y60" s="306"/>
      <c r="Z60" s="306"/>
      <c r="AA60" s="306"/>
      <c r="AB60" s="306"/>
      <c r="AC60" s="604"/>
      <c r="AF60" s="1" t="str">
        <f>+R60</f>
        <v>□</v>
      </c>
      <c r="BE60" s="1"/>
      <c r="BG60" s="1"/>
      <c r="BH60" s="1"/>
      <c r="BI60" s="1"/>
      <c r="BJ60" s="1"/>
      <c r="BK60" s="1"/>
      <c r="BL60" s="1"/>
      <c r="BM60" s="1"/>
      <c r="BN60" s="1"/>
    </row>
    <row r="61" spans="2:66" ht="20.100000000000001" customHeight="1" x14ac:dyDescent="0.15">
      <c r="B61" s="570"/>
      <c r="C61" s="928"/>
      <c r="D61" s="271"/>
      <c r="E61" s="292"/>
      <c r="F61" s="586" t="s">
        <v>387</v>
      </c>
      <c r="G61" s="590"/>
      <c r="H61" s="591"/>
      <c r="I61" s="283"/>
      <c r="J61" s="283"/>
      <c r="K61" s="283"/>
      <c r="L61" s="283"/>
      <c r="M61" s="283"/>
      <c r="N61" s="283"/>
      <c r="O61" s="283"/>
      <c r="P61" s="283"/>
      <c r="Q61" s="284"/>
      <c r="R61" s="30" t="s">
        <v>351</v>
      </c>
      <c r="S61" s="306" t="s">
        <v>204</v>
      </c>
      <c r="T61" s="306"/>
      <c r="U61" s="306"/>
      <c r="V61" s="306"/>
      <c r="W61" s="306"/>
      <c r="X61" s="306"/>
      <c r="Y61" s="306"/>
      <c r="Z61" s="306"/>
      <c r="AA61" s="306"/>
      <c r="AB61" s="306"/>
      <c r="AC61" s="604"/>
      <c r="AF61" s="1" t="str">
        <f>+R61</f>
        <v>□</v>
      </c>
      <c r="BE61" s="1"/>
      <c r="BG61" s="1"/>
      <c r="BH61" s="1"/>
      <c r="BI61" s="1"/>
      <c r="BJ61" s="1"/>
      <c r="BK61" s="1"/>
      <c r="BL61" s="1"/>
      <c r="BM61" s="1"/>
      <c r="BN61" s="1"/>
    </row>
    <row r="62" spans="2:66" ht="20.100000000000001" customHeight="1" thickBot="1" x14ac:dyDescent="0.2">
      <c r="B62" s="572"/>
      <c r="C62" s="929"/>
      <c r="D62" s="293"/>
      <c r="E62" s="304"/>
      <c r="F62" s="639"/>
      <c r="G62" s="640"/>
      <c r="H62" s="641"/>
      <c r="I62" s="105"/>
      <c r="J62" s="105"/>
      <c r="K62" s="105"/>
      <c r="L62" s="105"/>
      <c r="M62" s="105"/>
      <c r="N62" s="105"/>
      <c r="O62" s="105"/>
      <c r="P62" s="105"/>
      <c r="Q62" s="106"/>
      <c r="R62" s="107"/>
      <c r="S62" s="108"/>
      <c r="T62" s="108"/>
      <c r="U62" s="108"/>
      <c r="V62" s="108"/>
      <c r="W62" s="108"/>
      <c r="X62" s="108"/>
      <c r="Y62" s="108"/>
      <c r="Z62" s="108"/>
      <c r="AA62" s="108"/>
      <c r="AB62" s="108"/>
      <c r="AC62" s="629"/>
      <c r="BE62" s="1"/>
      <c r="BG62" s="1"/>
      <c r="BH62" s="1"/>
      <c r="BI62" s="1"/>
      <c r="BJ62" s="1"/>
      <c r="BK62" s="1"/>
      <c r="BL62" s="1"/>
      <c r="BM62" s="1"/>
      <c r="BN62" s="1"/>
    </row>
    <row r="63" spans="2:66" ht="20.100000000000001" customHeight="1" x14ac:dyDescent="0.15">
      <c r="B63" s="568" t="s">
        <v>386</v>
      </c>
      <c r="C63" s="569"/>
      <c r="D63" s="634" t="s">
        <v>416</v>
      </c>
      <c r="E63" s="635"/>
      <c r="F63" s="635"/>
      <c r="G63" s="635"/>
      <c r="H63" s="636"/>
      <c r="I63" s="117" t="s">
        <v>351</v>
      </c>
      <c r="J63" s="118" t="s">
        <v>206</v>
      </c>
      <c r="K63" s="118"/>
      <c r="L63" s="118"/>
      <c r="M63" s="118"/>
      <c r="N63" s="118"/>
      <c r="O63" s="118"/>
      <c r="Q63" s="119"/>
      <c r="R63" s="120"/>
      <c r="S63" s="121"/>
      <c r="T63" s="121"/>
      <c r="U63" s="121"/>
      <c r="V63" s="121"/>
      <c r="W63" s="121"/>
      <c r="X63" s="121"/>
      <c r="Y63" s="121"/>
      <c r="Z63" s="121"/>
      <c r="AA63" s="121"/>
      <c r="AB63" s="121"/>
      <c r="AC63" s="656"/>
      <c r="AE63" s="31" t="str">
        <f>+I63</f>
        <v>□</v>
      </c>
      <c r="AH63" s="34" t="str">
        <f>IF(AE63&amp;AE64&amp;AE65="■□□","●適合",IF(AE63&amp;AE64&amp;AE65="□■□","◆未達",IF(AE63&amp;AE64&amp;AE65="□□■","◆未達",IF(AE63&amp;AE64&amp;AE65="□□□","■未答","▼矛盾"))))</f>
        <v>■未答</v>
      </c>
      <c r="AI63" s="46"/>
      <c r="AL63" s="28" t="s">
        <v>103</v>
      </c>
      <c r="AM63" s="35" t="s">
        <v>358</v>
      </c>
      <c r="AN63" s="35" t="s">
        <v>357</v>
      </c>
      <c r="AO63" s="35" t="s">
        <v>356</v>
      </c>
      <c r="AP63" s="35" t="s">
        <v>355</v>
      </c>
      <c r="AQ63" s="35" t="s">
        <v>87</v>
      </c>
      <c r="AT63" s="2"/>
      <c r="AU63" s="2"/>
      <c r="AV63" s="2"/>
      <c r="BE63" s="1"/>
      <c r="BG63" s="1"/>
      <c r="BH63" s="1"/>
      <c r="BI63" s="1"/>
      <c r="BJ63" s="1"/>
      <c r="BK63" s="1"/>
      <c r="BL63" s="1"/>
      <c r="BM63" s="1"/>
      <c r="BN63" s="1"/>
    </row>
    <row r="64" spans="2:66" ht="20.100000000000001" customHeight="1" x14ac:dyDescent="0.15">
      <c r="B64" s="570"/>
      <c r="C64" s="571"/>
      <c r="D64" s="592"/>
      <c r="E64" s="593"/>
      <c r="F64" s="593"/>
      <c r="G64" s="593"/>
      <c r="H64" s="594"/>
      <c r="I64" s="122" t="s">
        <v>351</v>
      </c>
      <c r="J64" s="280" t="s">
        <v>207</v>
      </c>
      <c r="K64" s="280"/>
      <c r="L64" s="280"/>
      <c r="M64" s="280"/>
      <c r="N64" s="280"/>
      <c r="O64" s="280"/>
      <c r="Q64" s="70"/>
      <c r="R64" s="328"/>
      <c r="S64" s="301"/>
      <c r="T64" s="301"/>
      <c r="U64" s="301"/>
      <c r="V64" s="301"/>
      <c r="W64" s="301"/>
      <c r="X64" s="301"/>
      <c r="Y64" s="301"/>
      <c r="Z64" s="301"/>
      <c r="AA64" s="301"/>
      <c r="AB64" s="301"/>
      <c r="AC64" s="657"/>
      <c r="AE64" s="1" t="str">
        <f>+I64</f>
        <v>□</v>
      </c>
      <c r="AL64" s="28"/>
      <c r="AM64" s="32" t="s">
        <v>64</v>
      </c>
      <c r="AN64" s="32" t="s">
        <v>65</v>
      </c>
      <c r="AO64" s="32" t="s">
        <v>65</v>
      </c>
      <c r="AP64" s="34" t="s">
        <v>88</v>
      </c>
      <c r="AQ64" s="34" t="s">
        <v>66</v>
      </c>
      <c r="AT64" s="2"/>
      <c r="AU64" s="2"/>
      <c r="AV64" s="2"/>
      <c r="BE64" s="1"/>
      <c r="BG64" s="1"/>
      <c r="BH64" s="1"/>
      <c r="BI64" s="1"/>
      <c r="BJ64" s="1"/>
      <c r="BK64" s="1"/>
      <c r="BL64" s="1"/>
      <c r="BM64" s="1"/>
      <c r="BN64" s="1"/>
    </row>
    <row r="65" spans="2:66" ht="20.100000000000001" customHeight="1" x14ac:dyDescent="0.15">
      <c r="B65" s="570"/>
      <c r="C65" s="571"/>
      <c r="D65" s="592"/>
      <c r="E65" s="593"/>
      <c r="F65" s="593"/>
      <c r="G65" s="593"/>
      <c r="H65" s="594"/>
      <c r="I65" s="123" t="s">
        <v>351</v>
      </c>
      <c r="J65" s="73" t="s">
        <v>208</v>
      </c>
      <c r="K65" s="73"/>
      <c r="L65" s="73"/>
      <c r="M65" s="73"/>
      <c r="N65" s="73"/>
      <c r="O65" s="73"/>
      <c r="Q65" s="74"/>
      <c r="R65" s="335"/>
      <c r="S65" s="324"/>
      <c r="T65" s="324"/>
      <c r="U65" s="324"/>
      <c r="V65" s="324"/>
      <c r="W65" s="324"/>
      <c r="X65" s="324"/>
      <c r="Y65" s="324"/>
      <c r="Z65" s="324"/>
      <c r="AA65" s="324"/>
      <c r="AB65" s="324"/>
      <c r="AC65" s="658"/>
      <c r="AE65" s="1" t="str">
        <f>+I65</f>
        <v>□</v>
      </c>
      <c r="AT65" s="2"/>
      <c r="AU65" s="2"/>
      <c r="AV65" s="2"/>
      <c r="BE65" s="1"/>
      <c r="BG65" s="1"/>
      <c r="BH65" s="1"/>
      <c r="BI65" s="1"/>
      <c r="BJ65" s="1"/>
      <c r="BK65" s="1"/>
      <c r="BL65" s="1"/>
      <c r="BM65" s="1"/>
      <c r="BN65" s="1"/>
    </row>
    <row r="66" spans="2:66" ht="15.95" customHeight="1" x14ac:dyDescent="0.15">
      <c r="B66" s="570"/>
      <c r="C66" s="571"/>
      <c r="D66" s="665"/>
      <c r="E66" s="124" t="s">
        <v>417</v>
      </c>
      <c r="F66" s="659" t="s">
        <v>418</v>
      </c>
      <c r="G66" s="930"/>
      <c r="H66" s="931"/>
      <c r="I66" s="186"/>
      <c r="J66" s="186"/>
      <c r="K66" s="186"/>
      <c r="L66" s="186"/>
      <c r="M66" s="186"/>
      <c r="N66" s="186"/>
      <c r="O66" s="186"/>
      <c r="P66" s="186"/>
      <c r="Q66" s="185"/>
      <c r="R66" s="184"/>
      <c r="S66" s="183"/>
      <c r="T66" s="183"/>
      <c r="U66" s="183"/>
      <c r="V66" s="183"/>
      <c r="W66" s="183"/>
      <c r="X66" s="183"/>
      <c r="Y66" s="183"/>
      <c r="Z66" s="183"/>
      <c r="AA66" s="183"/>
      <c r="AB66" s="183"/>
      <c r="AC66" s="319"/>
      <c r="AT66" s="2"/>
      <c r="AU66" s="2"/>
      <c r="AV66" s="2"/>
      <c r="BE66" s="1"/>
      <c r="BG66" s="1"/>
      <c r="BH66" s="1"/>
      <c r="BI66" s="1"/>
      <c r="BJ66" s="1"/>
      <c r="BK66" s="1"/>
      <c r="BL66" s="1"/>
      <c r="BM66" s="1"/>
      <c r="BN66" s="1"/>
    </row>
    <row r="67" spans="2:66" ht="17.100000000000001" customHeight="1" x14ac:dyDescent="0.15">
      <c r="B67" s="570"/>
      <c r="C67" s="571"/>
      <c r="D67" s="665"/>
      <c r="E67" s="585" t="s">
        <v>33</v>
      </c>
      <c r="F67" s="490" t="s">
        <v>419</v>
      </c>
      <c r="G67" s="550"/>
      <c r="H67" s="667"/>
      <c r="I67" s="48" t="s">
        <v>361</v>
      </c>
      <c r="J67" s="283" t="s">
        <v>169</v>
      </c>
      <c r="K67" s="283"/>
      <c r="L67" s="283"/>
      <c r="M67" s="29"/>
      <c r="N67" s="29"/>
      <c r="O67" s="283"/>
      <c r="P67" s="283"/>
      <c r="Q67" s="284"/>
      <c r="R67" s="66"/>
      <c r="S67" s="67"/>
      <c r="T67" s="67"/>
      <c r="U67" s="67"/>
      <c r="V67" s="67"/>
      <c r="W67" s="67"/>
      <c r="X67" s="68"/>
      <c r="Y67" s="68"/>
      <c r="Z67" s="144"/>
      <c r="AA67" s="144"/>
      <c r="AB67" s="58" t="s">
        <v>102</v>
      </c>
      <c r="AC67" s="662"/>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91</v>
      </c>
      <c r="AM67" s="40" t="s">
        <v>367</v>
      </c>
      <c r="AN67" s="40" t="s">
        <v>366</v>
      </c>
      <c r="AO67" s="40" t="s">
        <v>365</v>
      </c>
      <c r="AP67" s="40" t="s">
        <v>364</v>
      </c>
      <c r="AQ67" s="40" t="s">
        <v>363</v>
      </c>
      <c r="AR67" s="40" t="s">
        <v>87</v>
      </c>
      <c r="AT67" s="2"/>
      <c r="AU67" s="2"/>
      <c r="AV67" s="2"/>
      <c r="BE67" s="1"/>
      <c r="BG67" s="1"/>
      <c r="BH67" s="1"/>
      <c r="BI67" s="1"/>
      <c r="BJ67" s="1"/>
      <c r="BK67" s="1"/>
      <c r="BL67" s="1"/>
      <c r="BM67" s="1"/>
      <c r="BN67" s="1"/>
    </row>
    <row r="68" spans="2:66" ht="17.100000000000001" customHeight="1" x14ac:dyDescent="0.15">
      <c r="B68" s="570"/>
      <c r="C68" s="571"/>
      <c r="D68" s="665"/>
      <c r="E68" s="665"/>
      <c r="F68" s="524"/>
      <c r="G68" s="542"/>
      <c r="H68" s="668"/>
      <c r="I68" s="48" t="s">
        <v>361</v>
      </c>
      <c r="J68" s="644" t="s">
        <v>525</v>
      </c>
      <c r="K68" s="644"/>
      <c r="L68" s="644"/>
      <c r="M68" s="644"/>
      <c r="N68" s="644"/>
      <c r="O68" s="644"/>
      <c r="P68" s="644"/>
      <c r="Q68" s="645"/>
      <c r="R68" s="453" t="s">
        <v>213</v>
      </c>
      <c r="S68" s="444"/>
      <c r="T68" s="444"/>
      <c r="U68" s="444"/>
      <c r="V68" s="444"/>
      <c r="W68" s="444"/>
      <c r="X68" s="449" t="s">
        <v>377</v>
      </c>
      <c r="Y68" s="449"/>
      <c r="Z68" s="450"/>
      <c r="AA68" s="450"/>
      <c r="AB68" s="71"/>
      <c r="AC68" s="657"/>
      <c r="AE68" s="1" t="str">
        <f t="shared" si="3"/>
        <v>□</v>
      </c>
      <c r="AF68" s="1" t="str">
        <f>+V69</f>
        <v>□</v>
      </c>
      <c r="AH68" s="115" t="s">
        <v>215</v>
      </c>
      <c r="AJ68" s="128" t="str">
        <f>IF(Z68=0,"■未答",DEGREES(ATAN(1/Z68)))</f>
        <v>■未答</v>
      </c>
      <c r="AL68" s="28"/>
      <c r="AM68" s="32" t="s">
        <v>63</v>
      </c>
      <c r="AN68" s="32" t="s">
        <v>172</v>
      </c>
      <c r="AO68" s="32" t="s">
        <v>64</v>
      </c>
      <c r="AP68" s="32" t="s">
        <v>65</v>
      </c>
      <c r="AQ68" s="34" t="s">
        <v>88</v>
      </c>
      <c r="AR68" s="34" t="s">
        <v>66</v>
      </c>
      <c r="AT68" s="2"/>
      <c r="AU68" s="2"/>
      <c r="AV68" s="2"/>
      <c r="BE68" s="1"/>
      <c r="BG68" s="1"/>
      <c r="BH68" s="1"/>
      <c r="BI68" s="1"/>
      <c r="BJ68" s="1"/>
      <c r="BK68" s="1"/>
      <c r="BL68" s="1"/>
      <c r="BM68" s="1"/>
      <c r="BN68" s="1"/>
    </row>
    <row r="69" spans="2:66" ht="17.100000000000001" customHeight="1" x14ac:dyDescent="0.15">
      <c r="B69" s="570"/>
      <c r="C69" s="571"/>
      <c r="D69" s="665"/>
      <c r="E69" s="665"/>
      <c r="F69" s="524"/>
      <c r="G69" s="542"/>
      <c r="H69" s="668"/>
      <c r="I69" s="48" t="s">
        <v>351</v>
      </c>
      <c r="J69" s="451" t="s">
        <v>174</v>
      </c>
      <c r="K69" s="451"/>
      <c r="L69" s="451"/>
      <c r="M69" s="451"/>
      <c r="N69" s="451"/>
      <c r="O69" s="451"/>
      <c r="P69" s="451"/>
      <c r="Q69" s="452"/>
      <c r="R69" s="453" t="s">
        <v>485</v>
      </c>
      <c r="S69" s="444"/>
      <c r="T69" s="444"/>
      <c r="U69" s="444"/>
      <c r="V69" s="122" t="s">
        <v>351</v>
      </c>
      <c r="W69" s="454" t="s">
        <v>216</v>
      </c>
      <c r="X69" s="454"/>
      <c r="Y69" s="122" t="s">
        <v>351</v>
      </c>
      <c r="Z69" s="455" t="s">
        <v>217</v>
      </c>
      <c r="AA69" s="444"/>
      <c r="AB69" s="289"/>
      <c r="AC69" s="657"/>
      <c r="AE69" s="1" t="str">
        <f t="shared" si="3"/>
        <v>□</v>
      </c>
      <c r="AF69" s="1" t="str">
        <f>+Y69</f>
        <v>□</v>
      </c>
      <c r="AH69" s="115" t="s">
        <v>141</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15">
      <c r="B70" s="570"/>
      <c r="C70" s="571"/>
      <c r="D70" s="665"/>
      <c r="E70" s="666"/>
      <c r="F70" s="669"/>
      <c r="G70" s="670"/>
      <c r="H70" s="671"/>
      <c r="I70" s="48" t="s">
        <v>351</v>
      </c>
      <c r="J70" s="644" t="s">
        <v>526</v>
      </c>
      <c r="K70" s="644"/>
      <c r="L70" s="644"/>
      <c r="M70" s="644"/>
      <c r="N70" s="644"/>
      <c r="O70" s="644"/>
      <c r="P70" s="644"/>
      <c r="Q70" s="645"/>
      <c r="R70" s="429"/>
      <c r="S70" s="430"/>
      <c r="T70" s="430"/>
      <c r="U70" s="430"/>
      <c r="V70" s="430"/>
      <c r="W70" s="430"/>
      <c r="X70" s="431"/>
      <c r="Y70" s="431"/>
      <c r="Z70" s="431"/>
      <c r="AA70" s="432"/>
      <c r="AB70" s="433"/>
      <c r="AC70" s="658"/>
      <c r="AE70" s="1" t="str">
        <f t="shared" si="3"/>
        <v>□</v>
      </c>
      <c r="AH70" s="438"/>
      <c r="AI70" s="439"/>
      <c r="AJ70" s="269"/>
      <c r="AT70" s="2"/>
      <c r="AU70" s="2"/>
      <c r="AV70" s="2"/>
      <c r="BE70" s="1"/>
      <c r="BG70" s="1"/>
      <c r="BH70" s="1"/>
      <c r="BI70" s="1"/>
      <c r="BJ70" s="1"/>
      <c r="BK70" s="1"/>
      <c r="BL70" s="1"/>
      <c r="BM70" s="1"/>
      <c r="BN70" s="1"/>
    </row>
    <row r="71" spans="2:66" ht="12" customHeight="1" x14ac:dyDescent="0.15">
      <c r="B71" s="570"/>
      <c r="C71" s="571"/>
      <c r="D71" s="665"/>
      <c r="E71" s="678" t="s">
        <v>35</v>
      </c>
      <c r="F71" s="490" t="s">
        <v>36</v>
      </c>
      <c r="G71" s="550"/>
      <c r="H71" s="667"/>
      <c r="I71" s="345" t="s">
        <v>68</v>
      </c>
      <c r="J71" s="493" t="s">
        <v>551</v>
      </c>
      <c r="K71" s="493"/>
      <c r="L71" s="493"/>
      <c r="M71" s="493"/>
      <c r="N71" s="493"/>
      <c r="O71" s="493"/>
      <c r="P71" s="493"/>
      <c r="Q71" s="675"/>
      <c r="R71" s="57"/>
      <c r="S71" s="57"/>
      <c r="T71" s="57"/>
      <c r="U71" s="57"/>
      <c r="V71" s="57"/>
      <c r="W71" s="57"/>
      <c r="X71" s="57"/>
      <c r="Y71" s="57"/>
      <c r="Z71" s="57"/>
      <c r="AA71" s="57"/>
      <c r="AB71" s="57"/>
      <c r="AC71" s="312"/>
      <c r="AE71" s="31" t="str">
        <f t="shared" si="3"/>
        <v>□</v>
      </c>
      <c r="AH71" s="34" t="str">
        <f>IF(AE71&amp;AE72&amp;AE73="■□□","◎無し",IF(AE71&amp;AE72&amp;AE73="□■□","●適合",IF(AE71&amp;AE72&amp;AE73="□□■","◆未達",IF(AE71&amp;AE72&amp;AE73="□□□","■未答","▼矛盾"))))</f>
        <v>■未答</v>
      </c>
      <c r="AI71" s="46"/>
      <c r="AL71" s="283" t="s">
        <v>103</v>
      </c>
      <c r="AM71" s="35" t="s">
        <v>104</v>
      </c>
      <c r="AN71" s="35" t="s">
        <v>105</v>
      </c>
      <c r="AO71" s="35" t="s">
        <v>106</v>
      </c>
      <c r="AP71" s="35" t="s">
        <v>107</v>
      </c>
      <c r="AQ71" s="35" t="s">
        <v>87</v>
      </c>
      <c r="BB71" s="2"/>
      <c r="BC71" s="2"/>
      <c r="BD71" s="2"/>
      <c r="BF71" s="2"/>
      <c r="BJ71" s="1"/>
      <c r="BK71" s="1"/>
      <c r="BL71" s="1"/>
      <c r="BM71" s="1"/>
      <c r="BN71" s="1"/>
    </row>
    <row r="72" spans="2:66" ht="12.95" customHeight="1" x14ac:dyDescent="0.15">
      <c r="B72" s="570"/>
      <c r="C72" s="571"/>
      <c r="D72" s="665"/>
      <c r="E72" s="679"/>
      <c r="F72" s="524"/>
      <c r="G72" s="542"/>
      <c r="H72" s="668"/>
      <c r="I72" s="48" t="s">
        <v>351</v>
      </c>
      <c r="J72" s="451" t="s">
        <v>220</v>
      </c>
      <c r="K72" s="451"/>
      <c r="L72" s="451"/>
      <c r="M72" s="451"/>
      <c r="N72" s="451"/>
      <c r="O72" s="451"/>
      <c r="P72" s="451"/>
      <c r="Q72" s="452"/>
      <c r="R72" s="306"/>
      <c r="S72" s="306"/>
      <c r="T72" s="306"/>
      <c r="U72" s="306"/>
      <c r="V72" s="306"/>
      <c r="W72" s="306"/>
      <c r="X72" s="306"/>
      <c r="Y72" s="306"/>
      <c r="Z72" s="306"/>
      <c r="AA72" s="306"/>
      <c r="AB72" s="306"/>
      <c r="AC72" s="604"/>
      <c r="AE72" s="207" t="str">
        <f t="shared" si="3"/>
        <v>□</v>
      </c>
      <c r="AH72" s="347"/>
      <c r="AI72" s="33"/>
      <c r="AL72" s="283"/>
      <c r="AM72" s="32" t="s">
        <v>64</v>
      </c>
      <c r="AN72" s="32" t="s">
        <v>65</v>
      </c>
      <c r="AO72" s="32" t="s">
        <v>65</v>
      </c>
      <c r="AP72" s="34" t="s">
        <v>88</v>
      </c>
      <c r="AQ72" s="34" t="s">
        <v>66</v>
      </c>
      <c r="AT72" s="2"/>
      <c r="AU72" s="2"/>
      <c r="AV72" s="2"/>
      <c r="BE72" s="1"/>
      <c r="BG72" s="1"/>
      <c r="BH72" s="1"/>
      <c r="BI72" s="1"/>
      <c r="BJ72" s="1"/>
      <c r="BK72" s="1"/>
      <c r="BL72" s="1"/>
      <c r="BM72" s="1"/>
      <c r="BN72" s="1"/>
    </row>
    <row r="73" spans="2:66" ht="12.95" customHeight="1" x14ac:dyDescent="0.15">
      <c r="B73" s="570"/>
      <c r="C73" s="571"/>
      <c r="D73" s="665"/>
      <c r="E73" s="680"/>
      <c r="F73" s="669"/>
      <c r="G73" s="670"/>
      <c r="H73" s="671"/>
      <c r="I73" s="49" t="s">
        <v>351</v>
      </c>
      <c r="J73" s="548" t="s">
        <v>221</v>
      </c>
      <c r="K73" s="548"/>
      <c r="L73" s="548"/>
      <c r="M73" s="548"/>
      <c r="N73" s="548"/>
      <c r="O73" s="548"/>
      <c r="P73" s="548"/>
      <c r="Q73" s="612"/>
      <c r="R73" s="50"/>
      <c r="S73" s="50"/>
      <c r="T73" s="50"/>
      <c r="U73" s="50"/>
      <c r="V73" s="50"/>
      <c r="W73" s="50"/>
      <c r="X73" s="50"/>
      <c r="Y73" s="50"/>
      <c r="Z73" s="50"/>
      <c r="AA73" s="50"/>
      <c r="AB73" s="50"/>
      <c r="AC73" s="609"/>
      <c r="AE73" s="1" t="str">
        <f t="shared" si="3"/>
        <v>□</v>
      </c>
      <c r="AT73" s="2"/>
      <c r="AU73" s="2"/>
      <c r="AV73" s="2"/>
      <c r="BE73" s="1"/>
      <c r="BG73" s="1"/>
      <c r="BH73" s="1"/>
      <c r="BI73" s="1"/>
      <c r="BJ73" s="1"/>
      <c r="BK73" s="1"/>
      <c r="BL73" s="1"/>
      <c r="BM73" s="1"/>
      <c r="BN73" s="1"/>
    </row>
    <row r="74" spans="2:66" ht="12.95" customHeight="1" x14ac:dyDescent="0.15">
      <c r="B74" s="570"/>
      <c r="C74" s="571"/>
      <c r="D74" s="665"/>
      <c r="E74" s="585" t="s">
        <v>37</v>
      </c>
      <c r="F74" s="490" t="s">
        <v>411</v>
      </c>
      <c r="G74" s="550"/>
      <c r="H74" s="667"/>
      <c r="I74" s="43" t="s">
        <v>361</v>
      </c>
      <c r="J74" s="493" t="s">
        <v>222</v>
      </c>
      <c r="K74" s="493"/>
      <c r="L74" s="493"/>
      <c r="M74" s="493"/>
      <c r="N74" s="493"/>
      <c r="O74" s="493"/>
      <c r="P74" s="493"/>
      <c r="Q74" s="675"/>
      <c r="R74" s="57"/>
      <c r="S74" s="57"/>
      <c r="T74" s="57"/>
      <c r="U74" s="57"/>
      <c r="V74" s="57"/>
      <c r="W74" s="57"/>
      <c r="X74" s="57"/>
      <c r="Y74" s="57"/>
      <c r="Z74" s="57"/>
      <c r="AA74" s="57"/>
      <c r="AB74" s="57"/>
      <c r="AC74" s="608"/>
      <c r="AE74" s="31" t="str">
        <f t="shared" si="3"/>
        <v>□</v>
      </c>
      <c r="AH74" s="34" t="str">
        <f>IF(AE74&amp;AE75&amp;AE76="■□□","◎無し",IF(AE74&amp;AE75&amp;AE76="□■□","●適合",IF(AE74&amp;AE75&amp;AE76="□□■","◆未達",IF(AE74&amp;AE75&amp;AE76="□□□","■未答","▼矛盾"))))</f>
        <v>■未答</v>
      </c>
      <c r="AI74" s="46"/>
      <c r="AL74" s="28" t="s">
        <v>103</v>
      </c>
      <c r="AM74" s="35" t="s">
        <v>358</v>
      </c>
      <c r="AN74" s="35" t="s">
        <v>357</v>
      </c>
      <c r="AO74" s="35" t="s">
        <v>356</v>
      </c>
      <c r="AP74" s="35" t="s">
        <v>355</v>
      </c>
      <c r="AQ74" s="35" t="s">
        <v>87</v>
      </c>
      <c r="AT74" s="2"/>
      <c r="AU74" s="2"/>
      <c r="AV74" s="2"/>
      <c r="BE74" s="1"/>
      <c r="BG74" s="1"/>
      <c r="BH74" s="1"/>
      <c r="BI74" s="1"/>
      <c r="BJ74" s="1"/>
      <c r="BK74" s="1"/>
      <c r="BL74" s="1"/>
      <c r="BM74" s="1"/>
      <c r="BN74" s="1"/>
    </row>
    <row r="75" spans="2:66" ht="12.95" customHeight="1" x14ac:dyDescent="0.15">
      <c r="B75" s="570"/>
      <c r="C75" s="571"/>
      <c r="D75" s="665"/>
      <c r="E75" s="665"/>
      <c r="F75" s="524"/>
      <c r="G75" s="542"/>
      <c r="H75" s="668"/>
      <c r="I75" s="48" t="s">
        <v>351</v>
      </c>
      <c r="J75" s="451" t="s">
        <v>220</v>
      </c>
      <c r="K75" s="451"/>
      <c r="L75" s="451"/>
      <c r="M75" s="451"/>
      <c r="N75" s="451"/>
      <c r="O75" s="451"/>
      <c r="P75" s="451"/>
      <c r="Q75" s="452"/>
      <c r="R75" s="306"/>
      <c r="S75" s="306"/>
      <c r="T75" s="306"/>
      <c r="U75" s="306"/>
      <c r="V75" s="306"/>
      <c r="W75" s="306"/>
      <c r="X75" s="306"/>
      <c r="Y75" s="306"/>
      <c r="Z75" s="306"/>
      <c r="AA75" s="306"/>
      <c r="AB75" s="306"/>
      <c r="AC75" s="604"/>
      <c r="AE75" s="1" t="str">
        <f t="shared" si="3"/>
        <v>□</v>
      </c>
      <c r="AL75" s="28"/>
      <c r="AM75" s="32" t="s">
        <v>63</v>
      </c>
      <c r="AN75" s="32" t="s">
        <v>64</v>
      </c>
      <c r="AO75" s="32" t="s">
        <v>65</v>
      </c>
      <c r="AP75" s="34" t="s">
        <v>88</v>
      </c>
      <c r="AQ75" s="34" t="s">
        <v>66</v>
      </c>
      <c r="AT75" s="2"/>
      <c r="AU75" s="2"/>
      <c r="AV75" s="2"/>
      <c r="BE75" s="1"/>
      <c r="BG75" s="1"/>
      <c r="BH75" s="1"/>
      <c r="BI75" s="1"/>
      <c r="BJ75" s="1"/>
      <c r="BK75" s="1"/>
      <c r="BL75" s="1"/>
      <c r="BM75" s="1"/>
      <c r="BN75" s="1"/>
    </row>
    <row r="76" spans="2:66" ht="12.95" customHeight="1" x14ac:dyDescent="0.15">
      <c r="B76" s="570"/>
      <c r="C76" s="571"/>
      <c r="D76" s="665"/>
      <c r="E76" s="666"/>
      <c r="F76" s="669"/>
      <c r="G76" s="670"/>
      <c r="H76" s="671"/>
      <c r="I76" s="49" t="s">
        <v>351</v>
      </c>
      <c r="J76" s="548" t="s">
        <v>221</v>
      </c>
      <c r="K76" s="548"/>
      <c r="L76" s="548"/>
      <c r="M76" s="548"/>
      <c r="N76" s="548"/>
      <c r="O76" s="548"/>
      <c r="P76" s="548"/>
      <c r="Q76" s="612"/>
      <c r="R76" s="50"/>
      <c r="S76" s="50"/>
      <c r="T76" s="50"/>
      <c r="U76" s="50"/>
      <c r="V76" s="50"/>
      <c r="W76" s="50"/>
      <c r="X76" s="50"/>
      <c r="Y76" s="50"/>
      <c r="Z76" s="50"/>
      <c r="AA76" s="50"/>
      <c r="AB76" s="50"/>
      <c r="AC76" s="609"/>
      <c r="AE76" s="1" t="str">
        <f t="shared" si="3"/>
        <v>□</v>
      </c>
      <c r="AT76" s="2"/>
      <c r="AU76" s="2"/>
      <c r="AV76" s="2"/>
      <c r="BE76" s="1"/>
      <c r="BG76" s="1"/>
      <c r="BH76" s="1"/>
      <c r="BI76" s="1"/>
      <c r="BJ76" s="1"/>
      <c r="BK76" s="1"/>
      <c r="BL76" s="1"/>
      <c r="BM76" s="1"/>
      <c r="BN76" s="1"/>
    </row>
    <row r="77" spans="2:66" ht="26.1" customHeight="1" x14ac:dyDescent="0.15">
      <c r="B77" s="570"/>
      <c r="C77" s="571"/>
      <c r="D77" s="665"/>
      <c r="E77" s="585" t="s">
        <v>223</v>
      </c>
      <c r="F77" s="490" t="s">
        <v>224</v>
      </c>
      <c r="G77" s="550"/>
      <c r="H77" s="667"/>
      <c r="I77" s="48" t="s">
        <v>351</v>
      </c>
      <c r="J77" s="681" t="s">
        <v>225</v>
      </c>
      <c r="K77" s="681"/>
      <c r="L77" s="681"/>
      <c r="M77" s="681"/>
      <c r="N77" s="681"/>
      <c r="O77" s="681"/>
      <c r="P77" s="681"/>
      <c r="Q77" s="682"/>
      <c r="R77" s="103"/>
      <c r="S77" s="57"/>
      <c r="T77" s="57"/>
      <c r="U77" s="57"/>
      <c r="V77" s="57"/>
      <c r="W77" s="57"/>
      <c r="X77" s="57"/>
      <c r="Y77" s="57"/>
      <c r="Z77" s="57"/>
      <c r="AA77" s="57"/>
      <c r="AB77" s="57"/>
      <c r="AC77" s="608"/>
      <c r="AE77" s="31" t="str">
        <f t="shared" si="3"/>
        <v>□</v>
      </c>
      <c r="AH77" s="34" t="str">
        <f>IF(AE77&amp;AE78&amp;AE79&amp;AE80="■□□□","◎無し",IF(AE77&amp;AE78&amp;AE79&amp;AE80="□■□□","●適済",IF(AE77&amp;AE78&amp;AE79&amp;AE80="□□■□","●適合",IF(AE77&amp;AE78&amp;AE79&amp;AE80="□□□■","◆未達",IF(AE77&amp;AE78&amp;AE79&amp;AE80="□□□□","■未答","▼矛盾")))))</f>
        <v>■未答</v>
      </c>
      <c r="AI77" s="46"/>
      <c r="AL77" s="28" t="s">
        <v>91</v>
      </c>
      <c r="AM77" s="40" t="s">
        <v>367</v>
      </c>
      <c r="AN77" s="40" t="s">
        <v>366</v>
      </c>
      <c r="AO77" s="40" t="s">
        <v>365</v>
      </c>
      <c r="AP77" s="40" t="s">
        <v>364</v>
      </c>
      <c r="AQ77" s="40" t="s">
        <v>363</v>
      </c>
      <c r="AR77" s="40" t="s">
        <v>87</v>
      </c>
      <c r="AT77" s="2"/>
      <c r="AU77" s="2"/>
      <c r="AV77" s="2"/>
      <c r="BE77" s="1"/>
      <c r="BG77" s="1"/>
      <c r="BH77" s="1"/>
      <c r="BI77" s="1"/>
      <c r="BJ77" s="1"/>
      <c r="BK77" s="1"/>
      <c r="BL77" s="1"/>
      <c r="BM77" s="1"/>
      <c r="BN77" s="1"/>
    </row>
    <row r="78" spans="2:66" ht="12.95" customHeight="1" x14ac:dyDescent="0.15">
      <c r="B78" s="570"/>
      <c r="C78" s="571"/>
      <c r="D78" s="665"/>
      <c r="E78" s="665"/>
      <c r="F78" s="524"/>
      <c r="G78" s="542"/>
      <c r="H78" s="668"/>
      <c r="I78" s="48" t="s">
        <v>351</v>
      </c>
      <c r="J78" s="451" t="s">
        <v>220</v>
      </c>
      <c r="K78" s="451"/>
      <c r="L78" s="451"/>
      <c r="M78" s="451"/>
      <c r="N78" s="451"/>
      <c r="O78" s="451"/>
      <c r="P78" s="451"/>
      <c r="Q78" s="452"/>
      <c r="R78" s="305"/>
      <c r="S78" s="306"/>
      <c r="T78" s="306"/>
      <c r="U78" s="306"/>
      <c r="V78" s="306"/>
      <c r="W78" s="306"/>
      <c r="X78" s="306"/>
      <c r="Y78" s="306"/>
      <c r="Z78" s="306"/>
      <c r="AA78" s="306"/>
      <c r="AB78" s="306"/>
      <c r="AC78" s="604"/>
      <c r="AE78" s="1" t="str">
        <f t="shared" si="3"/>
        <v>□</v>
      </c>
      <c r="AL78" s="28"/>
      <c r="AM78" s="32" t="s">
        <v>63</v>
      </c>
      <c r="AN78" s="32" t="s">
        <v>226</v>
      </c>
      <c r="AO78" s="32" t="s">
        <v>64</v>
      </c>
      <c r="AP78" s="32" t="s">
        <v>65</v>
      </c>
      <c r="AQ78" s="34" t="s">
        <v>88</v>
      </c>
      <c r="AR78" s="34" t="s">
        <v>66</v>
      </c>
      <c r="AT78" s="2"/>
      <c r="AU78" s="2"/>
      <c r="AV78" s="2"/>
      <c r="BE78" s="1"/>
      <c r="BG78" s="1"/>
      <c r="BH78" s="1"/>
      <c r="BI78" s="1"/>
      <c r="BJ78" s="1"/>
      <c r="BK78" s="1"/>
      <c r="BL78" s="1"/>
      <c r="BM78" s="1"/>
      <c r="BN78" s="1"/>
    </row>
    <row r="79" spans="2:66" ht="12.95" customHeight="1" x14ac:dyDescent="0.15">
      <c r="B79" s="570"/>
      <c r="C79" s="571"/>
      <c r="D79" s="665"/>
      <c r="E79" s="665"/>
      <c r="F79" s="524"/>
      <c r="G79" s="542"/>
      <c r="H79" s="668"/>
      <c r="I79" s="48" t="s">
        <v>351</v>
      </c>
      <c r="J79" s="451" t="s">
        <v>227</v>
      </c>
      <c r="K79" s="451"/>
      <c r="L79" s="451"/>
      <c r="M79" s="451"/>
      <c r="N79" s="451"/>
      <c r="O79" s="451"/>
      <c r="P79" s="451"/>
      <c r="Q79" s="452"/>
      <c r="R79" s="305"/>
      <c r="S79" s="306"/>
      <c r="T79" s="306"/>
      <c r="U79" s="306"/>
      <c r="V79" s="306"/>
      <c r="W79" s="306"/>
      <c r="X79" s="306"/>
      <c r="Y79" s="306"/>
      <c r="Z79" s="306"/>
      <c r="AA79" s="306"/>
      <c r="AB79" s="306"/>
      <c r="AC79" s="604"/>
      <c r="AE79" s="1" t="str">
        <f t="shared" si="3"/>
        <v>□</v>
      </c>
      <c r="AT79" s="2"/>
      <c r="AU79" s="2"/>
      <c r="AV79" s="2"/>
      <c r="BE79" s="1"/>
      <c r="BG79" s="1"/>
      <c r="BH79" s="1"/>
      <c r="BI79" s="1"/>
      <c r="BJ79" s="1"/>
      <c r="BK79" s="1"/>
      <c r="BL79" s="1"/>
      <c r="BM79" s="1"/>
      <c r="BN79" s="1"/>
    </row>
    <row r="80" spans="2:66" ht="12.95" customHeight="1" x14ac:dyDescent="0.15">
      <c r="B80" s="570"/>
      <c r="C80" s="571"/>
      <c r="D80" s="665"/>
      <c r="E80" s="666"/>
      <c r="F80" s="669"/>
      <c r="G80" s="670"/>
      <c r="H80" s="671"/>
      <c r="I80" s="49" t="s">
        <v>351</v>
      </c>
      <c r="J80" s="548" t="s">
        <v>221</v>
      </c>
      <c r="K80" s="548"/>
      <c r="L80" s="548"/>
      <c r="M80" s="548"/>
      <c r="N80" s="548"/>
      <c r="O80" s="548"/>
      <c r="P80" s="548"/>
      <c r="Q80" s="612"/>
      <c r="R80" s="129"/>
      <c r="S80" s="50"/>
      <c r="T80" s="50"/>
      <c r="U80" s="50"/>
      <c r="V80" s="50"/>
      <c r="W80" s="50"/>
      <c r="X80" s="50"/>
      <c r="Y80" s="50"/>
      <c r="Z80" s="50"/>
      <c r="AA80" s="50"/>
      <c r="AB80" s="50"/>
      <c r="AC80" s="609"/>
      <c r="AE80" s="1" t="str">
        <f t="shared" si="3"/>
        <v>□</v>
      </c>
      <c r="AT80" s="2"/>
      <c r="AU80" s="2"/>
      <c r="AV80" s="2"/>
      <c r="BE80" s="1"/>
      <c r="BG80" s="1"/>
      <c r="BH80" s="1"/>
      <c r="BI80" s="1"/>
      <c r="BJ80" s="1"/>
      <c r="BK80" s="1"/>
      <c r="BL80" s="1"/>
      <c r="BM80" s="1"/>
      <c r="BN80" s="1"/>
    </row>
    <row r="81" spans="2:66" ht="12.95" customHeight="1" x14ac:dyDescent="0.15">
      <c r="B81" s="570"/>
      <c r="C81" s="571"/>
      <c r="D81" s="665"/>
      <c r="E81" s="585" t="s">
        <v>228</v>
      </c>
      <c r="F81" s="490" t="s">
        <v>229</v>
      </c>
      <c r="G81" s="550"/>
      <c r="H81" s="667"/>
      <c r="I81" s="43" t="s">
        <v>361</v>
      </c>
      <c r="J81" s="493" t="s">
        <v>230</v>
      </c>
      <c r="K81" s="493"/>
      <c r="L81" s="493"/>
      <c r="M81" s="493"/>
      <c r="N81" s="493"/>
      <c r="O81" s="493"/>
      <c r="P81" s="493"/>
      <c r="Q81" s="675"/>
      <c r="R81" s="103"/>
      <c r="S81" s="57"/>
      <c r="T81" s="57"/>
      <c r="U81" s="57"/>
      <c r="V81" s="57"/>
      <c r="W81" s="57"/>
      <c r="X81" s="57"/>
      <c r="Y81" s="57"/>
      <c r="Z81" s="57"/>
      <c r="AA81" s="57"/>
      <c r="AB81" s="57"/>
      <c r="AC81" s="608"/>
      <c r="AE81" s="31" t="str">
        <f t="shared" si="3"/>
        <v>□</v>
      </c>
      <c r="AH81" s="34" t="str">
        <f>IF(AE81&amp;AE82&amp;AE83&amp;AE84="■□□□","◎無し",IF(AE81&amp;AE82&amp;AE83&amp;AE84="□■□□","●適済",IF(AE81&amp;AE82&amp;AE83&amp;AE84="□□■□","●適合",IF(AE81&amp;AE82&amp;AE83&amp;AE84="□□□■","◆未達",IF(AE81&amp;AE82&amp;AE83&amp;AE84="□□□□","■未答","▼矛盾")))))</f>
        <v>■未答</v>
      </c>
      <c r="AI81" s="46"/>
      <c r="AL81" s="28" t="s">
        <v>91</v>
      </c>
      <c r="AM81" s="40" t="s">
        <v>367</v>
      </c>
      <c r="AN81" s="40" t="s">
        <v>366</v>
      </c>
      <c r="AO81" s="40" t="s">
        <v>365</v>
      </c>
      <c r="AP81" s="40" t="s">
        <v>364</v>
      </c>
      <c r="AQ81" s="40" t="s">
        <v>363</v>
      </c>
      <c r="AR81" s="40" t="s">
        <v>87</v>
      </c>
      <c r="AT81" s="2"/>
      <c r="AU81" s="2"/>
      <c r="AV81" s="2"/>
      <c r="BE81" s="1"/>
      <c r="BG81" s="1"/>
      <c r="BH81" s="1"/>
      <c r="BI81" s="1"/>
      <c r="BJ81" s="1"/>
      <c r="BK81" s="1"/>
      <c r="BL81" s="1"/>
      <c r="BM81" s="1"/>
      <c r="BN81" s="1"/>
    </row>
    <row r="82" spans="2:66" ht="12.95" customHeight="1" x14ac:dyDescent="0.15">
      <c r="B82" s="570"/>
      <c r="C82" s="571"/>
      <c r="D82" s="665"/>
      <c r="E82" s="665"/>
      <c r="F82" s="524"/>
      <c r="G82" s="542"/>
      <c r="H82" s="668"/>
      <c r="I82" s="48" t="s">
        <v>351</v>
      </c>
      <c r="J82" s="451" t="s">
        <v>220</v>
      </c>
      <c r="K82" s="451"/>
      <c r="L82" s="451"/>
      <c r="M82" s="451"/>
      <c r="N82" s="451"/>
      <c r="O82" s="451"/>
      <c r="P82" s="451"/>
      <c r="Q82" s="452"/>
      <c r="R82" s="305"/>
      <c r="S82" s="306"/>
      <c r="T82" s="306"/>
      <c r="U82" s="306"/>
      <c r="V82" s="306"/>
      <c r="W82" s="306"/>
      <c r="X82" s="306"/>
      <c r="Y82" s="306"/>
      <c r="Z82" s="306"/>
      <c r="AA82" s="306"/>
      <c r="AB82" s="306"/>
      <c r="AC82" s="604"/>
      <c r="AE82" s="1" t="str">
        <f t="shared" si="3"/>
        <v>□</v>
      </c>
      <c r="AL82" s="28"/>
      <c r="AM82" s="32" t="s">
        <v>63</v>
      </c>
      <c r="AN82" s="32" t="s">
        <v>226</v>
      </c>
      <c r="AO82" s="32" t="s">
        <v>64</v>
      </c>
      <c r="AP82" s="32" t="s">
        <v>65</v>
      </c>
      <c r="AQ82" s="34" t="s">
        <v>88</v>
      </c>
      <c r="AR82" s="34" t="s">
        <v>66</v>
      </c>
      <c r="AT82" s="2"/>
      <c r="AU82" s="2"/>
      <c r="AV82" s="2"/>
      <c r="BE82" s="1"/>
      <c r="BG82" s="1"/>
      <c r="BH82" s="1"/>
      <c r="BI82" s="1"/>
      <c r="BJ82" s="1"/>
      <c r="BK82" s="1"/>
      <c r="BL82" s="1"/>
      <c r="BM82" s="1"/>
      <c r="BN82" s="1"/>
    </row>
    <row r="83" spans="2:66" ht="12.95" customHeight="1" x14ac:dyDescent="0.15">
      <c r="B83" s="570"/>
      <c r="C83" s="571"/>
      <c r="D83" s="665"/>
      <c r="E83" s="665"/>
      <c r="F83" s="524"/>
      <c r="G83" s="542"/>
      <c r="H83" s="668"/>
      <c r="I83" s="48" t="s">
        <v>351</v>
      </c>
      <c r="J83" s="451" t="s">
        <v>227</v>
      </c>
      <c r="K83" s="451"/>
      <c r="L83" s="451"/>
      <c r="M83" s="451"/>
      <c r="N83" s="451"/>
      <c r="O83" s="451"/>
      <c r="P83" s="451"/>
      <c r="Q83" s="452"/>
      <c r="R83" s="305"/>
      <c r="S83" s="306"/>
      <c r="T83" s="306"/>
      <c r="U83" s="306"/>
      <c r="V83" s="306"/>
      <c r="W83" s="306"/>
      <c r="X83" s="306"/>
      <c r="Y83" s="306"/>
      <c r="Z83" s="306"/>
      <c r="AA83" s="306"/>
      <c r="AB83" s="306"/>
      <c r="AC83" s="604"/>
      <c r="AE83" s="1" t="str">
        <f t="shared" si="3"/>
        <v>□</v>
      </c>
      <c r="AT83" s="2"/>
      <c r="AU83" s="2"/>
      <c r="AV83" s="2"/>
      <c r="BE83" s="1"/>
      <c r="BG83" s="1"/>
      <c r="BH83" s="1"/>
      <c r="BI83" s="1"/>
      <c r="BJ83" s="1"/>
      <c r="BK83" s="1"/>
      <c r="BL83" s="1"/>
      <c r="BM83" s="1"/>
      <c r="BN83" s="1"/>
    </row>
    <row r="84" spans="2:66" ht="12.95" customHeight="1" x14ac:dyDescent="0.15">
      <c r="B84" s="919"/>
      <c r="C84" s="926"/>
      <c r="D84" s="666"/>
      <c r="E84" s="666"/>
      <c r="F84" s="669"/>
      <c r="G84" s="670"/>
      <c r="H84" s="671"/>
      <c r="I84" s="49" t="s">
        <v>351</v>
      </c>
      <c r="J84" s="548" t="s">
        <v>221</v>
      </c>
      <c r="K84" s="548"/>
      <c r="L84" s="548"/>
      <c r="M84" s="548"/>
      <c r="N84" s="548"/>
      <c r="O84" s="548"/>
      <c r="P84" s="548"/>
      <c r="Q84" s="612"/>
      <c r="R84" s="129"/>
      <c r="S84" s="50"/>
      <c r="T84" s="50"/>
      <c r="U84" s="50"/>
      <c r="V84" s="50"/>
      <c r="W84" s="50"/>
      <c r="X84" s="50"/>
      <c r="Y84" s="50"/>
      <c r="Z84" s="50"/>
      <c r="AA84" s="50"/>
      <c r="AB84" s="50"/>
      <c r="AC84" s="609"/>
      <c r="AE84" s="1" t="str">
        <f t="shared" si="3"/>
        <v>□</v>
      </c>
      <c r="AT84" s="2"/>
      <c r="AU84" s="2"/>
      <c r="AV84" s="2"/>
      <c r="BE84" s="1"/>
      <c r="BG84" s="1"/>
      <c r="BH84" s="1"/>
      <c r="BI84" s="1"/>
      <c r="BJ84" s="1"/>
      <c r="BK84" s="1"/>
      <c r="BL84" s="1"/>
      <c r="BM84" s="1"/>
      <c r="BN84" s="1"/>
    </row>
    <row r="85" spans="2:66" ht="6" customHeight="1" x14ac:dyDescent="0.15">
      <c r="B85" s="570" t="s">
        <v>386</v>
      </c>
      <c r="C85" s="571"/>
      <c r="D85" s="683" t="s">
        <v>420</v>
      </c>
      <c r="E85" s="684"/>
      <c r="F85" s="684"/>
      <c r="G85" s="684"/>
      <c r="H85" s="685"/>
      <c r="I85" s="76"/>
      <c r="J85" s="277"/>
      <c r="K85" s="277"/>
      <c r="L85" s="277"/>
      <c r="M85" s="277"/>
      <c r="N85" s="277"/>
      <c r="O85" s="277"/>
      <c r="P85" s="277"/>
      <c r="Q85" s="278"/>
      <c r="R85" s="103"/>
      <c r="S85" s="57"/>
      <c r="T85" s="57"/>
      <c r="U85" s="57"/>
      <c r="V85" s="57"/>
      <c r="W85" s="57"/>
      <c r="X85" s="57"/>
      <c r="Y85" s="57"/>
      <c r="Z85" s="57"/>
      <c r="AA85" s="57"/>
      <c r="AB85" s="57"/>
      <c r="AC85" s="608"/>
      <c r="AT85" s="2"/>
      <c r="AU85" s="2"/>
      <c r="AV85" s="2"/>
      <c r="BE85" s="1"/>
      <c r="BG85" s="1"/>
      <c r="BH85" s="1"/>
      <c r="BI85" s="1"/>
      <c r="BJ85" s="1"/>
      <c r="BK85" s="1"/>
      <c r="BL85" s="1"/>
      <c r="BM85" s="1"/>
      <c r="BN85" s="1"/>
    </row>
    <row r="86" spans="2:66" ht="18" customHeight="1" x14ac:dyDescent="0.15">
      <c r="B86" s="570"/>
      <c r="C86" s="571"/>
      <c r="D86" s="577"/>
      <c r="E86" s="578"/>
      <c r="F86" s="578"/>
      <c r="G86" s="578"/>
      <c r="H86" s="579"/>
      <c r="I86" s="69"/>
      <c r="J86" s="274"/>
      <c r="K86" s="274"/>
      <c r="L86" s="274"/>
      <c r="M86" s="274"/>
      <c r="N86" s="274"/>
      <c r="O86" s="274"/>
      <c r="P86" s="274"/>
      <c r="Q86" s="275"/>
      <c r="R86" s="30" t="s">
        <v>351</v>
      </c>
      <c r="S86" s="444" t="s">
        <v>433</v>
      </c>
      <c r="T86" s="444"/>
      <c r="U86" s="444"/>
      <c r="V86" s="444"/>
      <c r="W86" s="444"/>
      <c r="X86" s="444"/>
      <c r="Y86" s="444"/>
      <c r="Z86" s="444"/>
      <c r="AA86" s="444"/>
      <c r="AB86" s="455"/>
      <c r="AC86" s="604"/>
      <c r="AE86" s="31" t="str">
        <f>+I87</f>
        <v>□</v>
      </c>
      <c r="AH86" s="32" t="str">
        <f>IF(AE86="■","◎無し",IF(AE86="□","■未答","▼矛盾"))</f>
        <v>■未答</v>
      </c>
      <c r="AL86" s="28" t="s">
        <v>83</v>
      </c>
      <c r="AM86" s="35" t="s">
        <v>385</v>
      </c>
      <c r="AN86" s="35"/>
      <c r="AO86" s="35" t="s">
        <v>351</v>
      </c>
      <c r="AP86" s="35" t="s">
        <v>87</v>
      </c>
      <c r="AV86" s="2"/>
      <c r="BE86" s="1"/>
      <c r="BG86" s="1"/>
      <c r="BH86" s="1"/>
      <c r="BI86" s="1"/>
      <c r="BJ86" s="1"/>
      <c r="BK86" s="1"/>
      <c r="BL86" s="1"/>
      <c r="BM86" s="1"/>
      <c r="BN86" s="1"/>
    </row>
    <row r="87" spans="2:66" ht="18" customHeight="1" x14ac:dyDescent="0.15">
      <c r="B87" s="570"/>
      <c r="C87" s="571"/>
      <c r="D87" s="577"/>
      <c r="E87" s="578"/>
      <c r="F87" s="578"/>
      <c r="G87" s="578"/>
      <c r="H87" s="579"/>
      <c r="I87" s="48" t="s">
        <v>361</v>
      </c>
      <c r="J87" s="283" t="s">
        <v>101</v>
      </c>
      <c r="K87" s="283"/>
      <c r="L87" s="283"/>
      <c r="M87" s="283"/>
      <c r="N87" s="283"/>
      <c r="O87" s="283"/>
      <c r="P87" s="283"/>
      <c r="Q87" s="284"/>
      <c r="R87" s="30" t="s">
        <v>351</v>
      </c>
      <c r="S87" s="444" t="s">
        <v>231</v>
      </c>
      <c r="T87" s="444"/>
      <c r="U87" s="444"/>
      <c r="V87" s="444"/>
      <c r="W87" s="444"/>
      <c r="X87" s="444"/>
      <c r="Y87" s="444"/>
      <c r="Z87" s="444"/>
      <c r="AA87" s="444"/>
      <c r="AB87" s="455"/>
      <c r="AC87" s="604"/>
      <c r="AM87" s="32" t="s">
        <v>63</v>
      </c>
      <c r="AN87" s="32"/>
      <c r="AO87" s="34" t="s">
        <v>88</v>
      </c>
      <c r="AP87" s="34" t="s">
        <v>66</v>
      </c>
      <c r="AV87" s="2"/>
      <c r="BE87" s="1"/>
      <c r="BG87" s="1"/>
      <c r="BH87" s="1"/>
      <c r="BI87" s="1"/>
      <c r="BJ87" s="1"/>
      <c r="BK87" s="1"/>
      <c r="BL87" s="1"/>
      <c r="BM87" s="1"/>
      <c r="BN87" s="1"/>
    </row>
    <row r="88" spans="2:66" ht="18" customHeight="1" x14ac:dyDescent="0.15">
      <c r="B88" s="570"/>
      <c r="C88" s="571"/>
      <c r="D88" s="577"/>
      <c r="E88" s="578"/>
      <c r="F88" s="578"/>
      <c r="G88" s="578"/>
      <c r="H88" s="579"/>
      <c r="I88" s="69"/>
      <c r="J88" s="283"/>
      <c r="K88" s="283"/>
      <c r="L88" s="283"/>
      <c r="M88" s="283"/>
      <c r="N88" s="283"/>
      <c r="O88" s="283"/>
      <c r="P88" s="283"/>
      <c r="Q88" s="284"/>
      <c r="R88" s="30" t="s">
        <v>68</v>
      </c>
      <c r="S88" s="444" t="s">
        <v>527</v>
      </c>
      <c r="T88" s="444"/>
      <c r="U88" s="444"/>
      <c r="V88" s="444"/>
      <c r="W88" s="444"/>
      <c r="X88" s="444"/>
      <c r="Y88" s="444"/>
      <c r="Z88" s="444"/>
      <c r="AA88" s="444"/>
      <c r="AB88" s="455"/>
      <c r="AC88" s="604"/>
      <c r="AV88" s="2"/>
      <c r="BE88" s="1"/>
      <c r="BG88" s="1"/>
      <c r="BH88" s="1"/>
      <c r="BI88" s="1"/>
      <c r="BJ88" s="1"/>
      <c r="BK88" s="1"/>
      <c r="BL88" s="1"/>
      <c r="BM88" s="1"/>
      <c r="BN88" s="1"/>
    </row>
    <row r="89" spans="2:66" ht="24.6" customHeight="1" x14ac:dyDescent="0.15">
      <c r="B89" s="570"/>
      <c r="C89" s="571"/>
      <c r="D89" s="577"/>
      <c r="E89" s="578"/>
      <c r="F89" s="578"/>
      <c r="G89" s="578"/>
      <c r="H89" s="579"/>
      <c r="I89" s="69"/>
      <c r="J89" s="283"/>
      <c r="K89" s="283"/>
      <c r="L89" s="283"/>
      <c r="M89" s="283"/>
      <c r="N89" s="283"/>
      <c r="O89" s="283"/>
      <c r="P89" s="283"/>
      <c r="Q89" s="284"/>
      <c r="R89" s="37"/>
      <c r="S89" s="288"/>
      <c r="T89" s="288"/>
      <c r="U89" s="288"/>
      <c r="V89" s="288"/>
      <c r="W89" s="288"/>
      <c r="X89" s="288"/>
      <c r="Y89" s="288"/>
      <c r="Z89" s="288"/>
      <c r="AA89" s="288"/>
      <c r="AB89" s="288"/>
      <c r="AC89" s="604"/>
      <c r="AV89" s="2"/>
      <c r="BE89" s="1"/>
      <c r="BG89" s="1"/>
      <c r="BH89" s="1"/>
      <c r="BI89" s="1"/>
      <c r="BJ89" s="1"/>
      <c r="BK89" s="1"/>
      <c r="BL89" s="1"/>
      <c r="BM89" s="1"/>
      <c r="BN89" s="1"/>
    </row>
    <row r="90" spans="2:66" s="101" customFormat="1" ht="15.95" customHeight="1" x14ac:dyDescent="0.15">
      <c r="B90" s="570"/>
      <c r="C90" s="571"/>
      <c r="D90" s="689"/>
      <c r="E90" s="124" t="s">
        <v>417</v>
      </c>
      <c r="F90" s="659" t="s">
        <v>418</v>
      </c>
      <c r="G90" s="930"/>
      <c r="H90" s="931"/>
      <c r="I90" s="283"/>
      <c r="J90" s="283"/>
      <c r="K90" s="283"/>
      <c r="L90" s="283"/>
      <c r="M90" s="283"/>
      <c r="N90" s="283"/>
      <c r="O90" s="283"/>
      <c r="P90" s="283"/>
      <c r="Q90" s="284"/>
      <c r="R90" s="328"/>
      <c r="S90" s="301"/>
      <c r="T90" s="301"/>
      <c r="U90" s="301"/>
      <c r="V90" s="301"/>
      <c r="W90" s="301"/>
      <c r="X90" s="301"/>
      <c r="Y90" s="301"/>
      <c r="Z90" s="301"/>
      <c r="AA90" s="301"/>
      <c r="AB90" s="301"/>
      <c r="AC90" s="604"/>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00000000000001" customHeight="1" x14ac:dyDescent="0.15">
      <c r="B91" s="570"/>
      <c r="C91" s="571"/>
      <c r="D91" s="689"/>
      <c r="E91" s="585" t="s">
        <v>384</v>
      </c>
      <c r="F91" s="490" t="s">
        <v>383</v>
      </c>
      <c r="G91" s="550"/>
      <c r="H91" s="667"/>
      <c r="I91" s="283"/>
      <c r="J91" s="283"/>
      <c r="K91" s="283"/>
      <c r="L91" s="283"/>
      <c r="M91" s="283"/>
      <c r="N91" s="283"/>
      <c r="O91" s="283"/>
      <c r="P91" s="283"/>
      <c r="Q91" s="284"/>
      <c r="R91" s="328"/>
      <c r="S91" s="301"/>
      <c r="T91" s="301"/>
      <c r="U91" s="301"/>
      <c r="V91" s="301"/>
      <c r="W91" s="301"/>
      <c r="X91" s="301"/>
      <c r="Y91" s="301"/>
      <c r="Z91" s="301"/>
      <c r="AA91" s="301"/>
      <c r="AB91" s="71"/>
      <c r="AC91" s="604"/>
      <c r="AD91" s="1"/>
      <c r="AE91" s="101" t="str">
        <f>+I87</f>
        <v>□</v>
      </c>
      <c r="AH91" s="34" t="str">
        <f>IF(AE91&amp;AE92&amp;AE93="■□□","◎無し",IF(AE91&amp;AE92&amp;AE93="□■□","●適合",IF(AE91&amp;AE92&amp;AE93="□□■","◆未達",IF(AE91&amp;AE92&amp;AE93="□□□","■未答","▼矛盾"))))</f>
        <v>■未答</v>
      </c>
      <c r="AI91" s="46"/>
      <c r="AJ91" s="2"/>
      <c r="AK91" s="2"/>
      <c r="AL91" s="28" t="s">
        <v>103</v>
      </c>
      <c r="AM91" s="35" t="s">
        <v>358</v>
      </c>
      <c r="AN91" s="35" t="s">
        <v>357</v>
      </c>
      <c r="AO91" s="35" t="s">
        <v>356</v>
      </c>
      <c r="AP91" s="35" t="s">
        <v>355</v>
      </c>
      <c r="AQ91" s="35" t="s">
        <v>87</v>
      </c>
      <c r="AV91" s="102"/>
      <c r="BG91" s="102"/>
      <c r="BH91" s="102"/>
      <c r="BI91" s="102"/>
      <c r="BJ91" s="102"/>
      <c r="BK91" s="102"/>
      <c r="BL91" s="102"/>
      <c r="BM91" s="102"/>
      <c r="BN91" s="102"/>
    </row>
    <row r="92" spans="2:66" ht="20.100000000000001" customHeight="1" x14ac:dyDescent="0.15">
      <c r="B92" s="570"/>
      <c r="C92" s="571"/>
      <c r="D92" s="689"/>
      <c r="E92" s="665"/>
      <c r="F92" s="524"/>
      <c r="G92" s="542"/>
      <c r="H92" s="668"/>
      <c r="I92" s="69"/>
      <c r="J92" s="280"/>
      <c r="K92" s="280"/>
      <c r="L92" s="280"/>
      <c r="M92" s="280"/>
      <c r="N92" s="280"/>
      <c r="O92" s="280"/>
      <c r="P92" s="280"/>
      <c r="Q92" s="70"/>
      <c r="R92" s="328"/>
      <c r="S92" s="301"/>
      <c r="T92" s="301"/>
      <c r="U92" s="301"/>
      <c r="V92" s="301"/>
      <c r="W92" s="301"/>
      <c r="X92" s="301"/>
      <c r="Y92" s="301"/>
      <c r="Z92" s="301"/>
      <c r="AA92" s="301"/>
      <c r="AB92" s="127" t="s">
        <v>102</v>
      </c>
      <c r="AC92" s="604"/>
      <c r="AE92" s="101" t="str">
        <f>+I93</f>
        <v>□</v>
      </c>
      <c r="AL92" s="28"/>
      <c r="AM92" s="32" t="s">
        <v>63</v>
      </c>
      <c r="AN92" s="32" t="s">
        <v>64</v>
      </c>
      <c r="AO92" s="32" t="s">
        <v>65</v>
      </c>
      <c r="AP92" s="34" t="s">
        <v>88</v>
      </c>
      <c r="AQ92" s="34" t="s">
        <v>66</v>
      </c>
      <c r="AV92" s="102"/>
      <c r="AW92" s="101"/>
      <c r="AX92" s="101"/>
      <c r="AY92" s="101"/>
      <c r="AZ92" s="101"/>
      <c r="BA92" s="101"/>
      <c r="BB92" s="101"/>
      <c r="BC92" s="101"/>
      <c r="BD92" s="101"/>
      <c r="BE92" s="101"/>
    </row>
    <row r="93" spans="2:66" ht="20.100000000000001" customHeight="1" x14ac:dyDescent="0.15">
      <c r="B93" s="570"/>
      <c r="C93" s="571"/>
      <c r="D93" s="689"/>
      <c r="E93" s="665"/>
      <c r="F93" s="669"/>
      <c r="G93" s="670"/>
      <c r="H93" s="671"/>
      <c r="I93" s="48" t="s">
        <v>351</v>
      </c>
      <c r="J93" s="283" t="s">
        <v>160</v>
      </c>
      <c r="K93" s="283"/>
      <c r="L93" s="283"/>
      <c r="M93" s="283"/>
      <c r="N93" s="283"/>
      <c r="O93" s="283"/>
      <c r="P93" s="283"/>
      <c r="Q93" s="284"/>
      <c r="R93" s="328" t="s">
        <v>234</v>
      </c>
      <c r="S93" s="301"/>
      <c r="T93" s="301"/>
      <c r="U93" s="301"/>
      <c r="V93" s="301"/>
      <c r="W93" s="301"/>
      <c r="X93" s="301"/>
      <c r="Y93" s="450"/>
      <c r="Z93" s="450"/>
      <c r="AA93" s="301" t="s">
        <v>359</v>
      </c>
      <c r="AB93" s="71"/>
      <c r="AC93" s="604"/>
      <c r="AE93" s="101" t="str">
        <f>+I94</f>
        <v>□</v>
      </c>
      <c r="AH93" s="82" t="s">
        <v>235</v>
      </c>
      <c r="AJ93" s="34" t="str">
        <f>IF(Y93&gt;0,IF(Y93&lt;300,"③床1100",IF(Y93&lt;650,"②腰800",IF(Y93&gt;=1100,"基準なし","①床1100"))),"■未答")</f>
        <v>■未答</v>
      </c>
      <c r="AV93" s="2"/>
      <c r="BE93" s="1"/>
    </row>
    <row r="94" spans="2:66" ht="20.100000000000001" customHeight="1" x14ac:dyDescent="0.15">
      <c r="B94" s="570"/>
      <c r="C94" s="571"/>
      <c r="D94" s="689"/>
      <c r="E94" s="665"/>
      <c r="F94" s="490" t="s">
        <v>382</v>
      </c>
      <c r="G94" s="550"/>
      <c r="H94" s="667"/>
      <c r="I94" s="48" t="s">
        <v>351</v>
      </c>
      <c r="J94" s="283" t="s">
        <v>237</v>
      </c>
      <c r="K94" s="283"/>
      <c r="L94" s="283"/>
      <c r="M94" s="283"/>
      <c r="N94" s="283"/>
      <c r="O94" s="283"/>
      <c r="P94" s="283"/>
      <c r="Q94" s="284"/>
      <c r="R94" s="328" t="s">
        <v>238</v>
      </c>
      <c r="S94" s="301"/>
      <c r="T94" s="301"/>
      <c r="U94" s="301"/>
      <c r="V94" s="301"/>
      <c r="W94" s="301"/>
      <c r="X94" s="301"/>
      <c r="Y94" s="450"/>
      <c r="Z94" s="450"/>
      <c r="AA94" s="301" t="s">
        <v>359</v>
      </c>
      <c r="AB94" s="71"/>
      <c r="AC94" s="604"/>
      <c r="AH94" s="82" t="s">
        <v>239</v>
      </c>
      <c r="AJ94" s="34" t="str">
        <f>IF(Y94&gt;0,IF(Y93&lt;300,"◎不問",IF(Y93&lt;650,IF(Y94&lt;800,"◆未達","●適合"),IF(Y93&gt;=1100,"基準なし","◎不問"))),"■未答")</f>
        <v>■未答</v>
      </c>
      <c r="AV94" s="2"/>
      <c r="BE94" s="1"/>
    </row>
    <row r="95" spans="2:66" ht="20.100000000000001" customHeight="1" x14ac:dyDescent="0.15">
      <c r="B95" s="570"/>
      <c r="C95" s="571"/>
      <c r="D95" s="689"/>
      <c r="E95" s="665"/>
      <c r="F95" s="669"/>
      <c r="G95" s="670"/>
      <c r="H95" s="671"/>
      <c r="I95" s="279"/>
      <c r="J95" s="280"/>
      <c r="K95" s="280"/>
      <c r="L95" s="280"/>
      <c r="M95" s="280"/>
      <c r="N95" s="280"/>
      <c r="O95" s="280"/>
      <c r="P95" s="280"/>
      <c r="Q95" s="70"/>
      <c r="R95" s="328" t="s">
        <v>240</v>
      </c>
      <c r="S95" s="301"/>
      <c r="T95" s="301"/>
      <c r="U95" s="301"/>
      <c r="V95" s="301"/>
      <c r="W95" s="301"/>
      <c r="X95" s="301"/>
      <c r="Y95" s="450"/>
      <c r="Z95" s="450"/>
      <c r="AA95" s="301" t="s">
        <v>359</v>
      </c>
      <c r="AB95" s="71"/>
      <c r="AC95" s="604"/>
      <c r="AH95" s="82" t="s">
        <v>241</v>
      </c>
      <c r="AJ95" s="34" t="str">
        <f>IF(Y93&gt;0,IF(Y93&gt;=300,IF(Y93&lt;650,"◎不問",IF(Y93&lt;1100,IF(Y95&lt;1100,"◆未達","●適合"),"基準なし")),IF(Y95&lt;1100,"◆未達","●適合")),"■未答")</f>
        <v>■未答</v>
      </c>
      <c r="AV95" s="2"/>
      <c r="BE95" s="1"/>
    </row>
    <row r="96" spans="2:66" ht="20.100000000000001" customHeight="1" x14ac:dyDescent="0.15">
      <c r="B96" s="570"/>
      <c r="C96" s="571"/>
      <c r="D96" s="689"/>
      <c r="E96" s="665"/>
      <c r="F96" s="490" t="s">
        <v>431</v>
      </c>
      <c r="G96" s="550"/>
      <c r="H96" s="667"/>
      <c r="I96" s="132"/>
      <c r="J96" s="280"/>
      <c r="K96" s="280"/>
      <c r="L96" s="280"/>
      <c r="M96" s="280"/>
      <c r="N96" s="280"/>
      <c r="O96" s="280"/>
      <c r="P96" s="280"/>
      <c r="Q96" s="70"/>
      <c r="R96" s="328"/>
      <c r="S96" s="301"/>
      <c r="T96" s="301"/>
      <c r="U96" s="301"/>
      <c r="V96" s="301"/>
      <c r="W96" s="301"/>
      <c r="X96" s="301"/>
      <c r="Y96" s="702"/>
      <c r="Z96" s="702"/>
      <c r="AA96" s="301"/>
      <c r="AB96" s="71"/>
      <c r="AC96" s="604"/>
      <c r="AH96" s="82" t="s">
        <v>243</v>
      </c>
      <c r="AJ96" s="34" t="str">
        <f>IF(Y93&gt;0,IF(Y95&gt;0,IF(Y93+Y94-Y95=0,"●相互OK","▼矛盾"),"■まだ片方"),"■未答")</f>
        <v>■未答</v>
      </c>
      <c r="AV96" s="2"/>
      <c r="BE96" s="1"/>
    </row>
    <row r="97" spans="2:66" ht="20.100000000000001" customHeight="1" x14ac:dyDescent="0.15">
      <c r="B97" s="570"/>
      <c r="C97" s="571"/>
      <c r="D97" s="686"/>
      <c r="E97" s="666"/>
      <c r="F97" s="669"/>
      <c r="G97" s="670"/>
      <c r="H97" s="671"/>
      <c r="I97" s="133"/>
      <c r="J97" s="73"/>
      <c r="K97" s="73"/>
      <c r="L97" s="73"/>
      <c r="M97" s="73"/>
      <c r="N97" s="73"/>
      <c r="O97" s="73"/>
      <c r="P97" s="73"/>
      <c r="Q97" s="74"/>
      <c r="R97" s="324"/>
      <c r="S97" s="324"/>
      <c r="T97" s="324"/>
      <c r="U97" s="324"/>
      <c r="V97" s="324"/>
      <c r="W97" s="324"/>
      <c r="X97" s="324"/>
      <c r="Y97" s="324"/>
      <c r="Z97" s="324"/>
      <c r="AA97" s="324"/>
      <c r="AB97" s="65"/>
      <c r="AC97" s="609"/>
      <c r="AV97" s="2"/>
      <c r="BE97" s="1"/>
    </row>
    <row r="98" spans="2:66" ht="24" customHeight="1" x14ac:dyDescent="0.15">
      <c r="B98" s="570"/>
      <c r="C98" s="571"/>
      <c r="D98" s="586" t="s">
        <v>421</v>
      </c>
      <c r="E98" s="590"/>
      <c r="F98" s="590"/>
      <c r="G98" s="590"/>
      <c r="H98" s="591"/>
      <c r="I98" s="43" t="s">
        <v>361</v>
      </c>
      <c r="J98" s="44" t="s">
        <v>101</v>
      </c>
      <c r="K98" s="44"/>
      <c r="L98" s="44"/>
      <c r="M98" s="44"/>
      <c r="N98" s="44"/>
      <c r="O98" s="44"/>
      <c r="P98" s="44"/>
      <c r="Q98" s="45"/>
      <c r="R98" s="57"/>
      <c r="S98" s="57"/>
      <c r="T98" s="57"/>
      <c r="U98" s="57"/>
      <c r="V98" s="57"/>
      <c r="W98" s="57"/>
      <c r="X98" s="57"/>
      <c r="Y98" s="57"/>
      <c r="Z98" s="57"/>
      <c r="AA98" s="57"/>
      <c r="AB98" s="57"/>
      <c r="AC98" s="608"/>
      <c r="AE98" s="1" t="str">
        <f t="shared" ref="AE98:AE103" si="4">+I98</f>
        <v>□</v>
      </c>
      <c r="AH98" s="34" t="str">
        <f>IF(AE98&amp;AE99&amp;AE100="■□□","◎無し",IF(AE98&amp;AE99&amp;AE100="□■□","●適合",IF(AE98&amp;AE99&amp;AE100="□□■","◆未達",IF(AE98&amp;AE99&amp;AE100="□□□","■未答","▼矛盾"))))</f>
        <v>■未答</v>
      </c>
      <c r="AI98" s="46"/>
      <c r="AL98" s="28" t="s">
        <v>103</v>
      </c>
      <c r="AM98" s="35" t="s">
        <v>358</v>
      </c>
      <c r="AN98" s="35" t="s">
        <v>357</v>
      </c>
      <c r="AO98" s="35" t="s">
        <v>356</v>
      </c>
      <c r="AP98" s="35" t="s">
        <v>355</v>
      </c>
      <c r="AQ98" s="35" t="s">
        <v>87</v>
      </c>
      <c r="BE98" s="1"/>
    </row>
    <row r="99" spans="2:66" ht="24" customHeight="1" x14ac:dyDescent="0.15">
      <c r="B99" s="570"/>
      <c r="C99" s="571"/>
      <c r="D99" s="592"/>
      <c r="E99" s="593"/>
      <c r="F99" s="593"/>
      <c r="G99" s="593"/>
      <c r="H99" s="594"/>
      <c r="I99" s="48" t="s">
        <v>351</v>
      </c>
      <c r="J99" s="283" t="s">
        <v>160</v>
      </c>
      <c r="K99" s="283"/>
      <c r="L99" s="283"/>
      <c r="M99" s="283"/>
      <c r="N99" s="283"/>
      <c r="O99" s="283"/>
      <c r="P99" s="283"/>
      <c r="Q99" s="284"/>
      <c r="R99" s="610" t="s">
        <v>260</v>
      </c>
      <c r="S99" s="611"/>
      <c r="T99" s="611"/>
      <c r="U99" s="611"/>
      <c r="V99" s="611"/>
      <c r="W99" s="611"/>
      <c r="X99" s="611"/>
      <c r="Y99" s="450"/>
      <c r="Z99" s="450"/>
      <c r="AA99" s="306" t="s">
        <v>359</v>
      </c>
      <c r="AB99" s="306"/>
      <c r="AC99" s="604"/>
      <c r="AE99" s="1" t="str">
        <f t="shared" si="4"/>
        <v>□</v>
      </c>
      <c r="AH99" s="82" t="s">
        <v>261</v>
      </c>
      <c r="AJ99" s="34" t="str">
        <f>IF(Y99&gt;0,IF(Y99&gt;110,"◆未達","●適合"),"■未答")</f>
        <v>■未答</v>
      </c>
      <c r="AL99" s="28"/>
      <c r="AM99" s="32" t="s">
        <v>63</v>
      </c>
      <c r="AN99" s="32" t="s">
        <v>64</v>
      </c>
      <c r="AO99" s="32" t="s">
        <v>65</v>
      </c>
      <c r="AP99" s="34" t="s">
        <v>88</v>
      </c>
      <c r="AQ99" s="34" t="s">
        <v>66</v>
      </c>
      <c r="BE99" s="1"/>
    </row>
    <row r="100" spans="2:66" ht="39.950000000000003" customHeight="1" thickBot="1" x14ac:dyDescent="0.2">
      <c r="B100" s="572"/>
      <c r="C100" s="573"/>
      <c r="D100" s="639"/>
      <c r="E100" s="640"/>
      <c r="F100" s="640"/>
      <c r="G100" s="640"/>
      <c r="H100" s="641"/>
      <c r="I100" s="136" t="s">
        <v>351</v>
      </c>
      <c r="J100" s="105" t="s">
        <v>237</v>
      </c>
      <c r="K100" s="105"/>
      <c r="L100" s="105"/>
      <c r="M100" s="105"/>
      <c r="N100" s="105"/>
      <c r="O100" s="105"/>
      <c r="P100" s="105"/>
      <c r="Q100" s="106"/>
      <c r="R100" s="108"/>
      <c r="S100" s="108"/>
      <c r="T100" s="108"/>
      <c r="U100" s="108"/>
      <c r="V100" s="108"/>
      <c r="W100" s="108"/>
      <c r="X100" s="108"/>
      <c r="Y100" s="108"/>
      <c r="Z100" s="108"/>
      <c r="AA100" s="108"/>
      <c r="AB100" s="108"/>
      <c r="AC100" s="629"/>
      <c r="AE100" s="1" t="str">
        <f t="shared" si="4"/>
        <v>□</v>
      </c>
      <c r="BE100" s="1"/>
    </row>
    <row r="101" spans="2:66" ht="15.95" customHeight="1" x14ac:dyDescent="0.15">
      <c r="B101" s="920" t="s">
        <v>381</v>
      </c>
      <c r="C101" s="921"/>
      <c r="D101" s="709" t="s">
        <v>422</v>
      </c>
      <c r="E101" s="710"/>
      <c r="F101" s="710"/>
      <c r="G101" s="710"/>
      <c r="H101" s="711"/>
      <c r="I101" s="109" t="s">
        <v>361</v>
      </c>
      <c r="J101" s="503" t="s">
        <v>264</v>
      </c>
      <c r="K101" s="503"/>
      <c r="L101" s="503"/>
      <c r="M101" s="503"/>
      <c r="N101" s="503"/>
      <c r="O101" s="503"/>
      <c r="P101" s="503"/>
      <c r="Q101" s="718"/>
      <c r="R101" s="25"/>
      <c r="S101" s="26"/>
      <c r="T101" s="26"/>
      <c r="U101" s="26"/>
      <c r="V101" s="26"/>
      <c r="W101" s="26"/>
      <c r="X101" s="26"/>
      <c r="Y101" s="26"/>
      <c r="Z101" s="26"/>
      <c r="AA101" s="26"/>
      <c r="AB101" s="26"/>
      <c r="AC101" s="637"/>
      <c r="AE101" s="1" t="str">
        <f t="shared" si="4"/>
        <v>□</v>
      </c>
      <c r="AH101" s="34" t="str">
        <f>IF(AE101&amp;AE102&amp;AE103="■□□","◎無し",IF(AE101&amp;AE102&amp;AE103="□■□","●適合",IF(AE101&amp;AE102&amp;AE103="□□■","◆未達",IF(AE101&amp;AE102&amp;AE103="□□□","■未答","▼矛盾"))))</f>
        <v>■未答</v>
      </c>
      <c r="AI101" s="46"/>
      <c r="AL101" s="28" t="s">
        <v>103</v>
      </c>
      <c r="AM101" s="35" t="s">
        <v>358</v>
      </c>
      <c r="AN101" s="35" t="s">
        <v>357</v>
      </c>
      <c r="AO101" s="35" t="s">
        <v>356</v>
      </c>
      <c r="AP101" s="35" t="s">
        <v>355</v>
      </c>
      <c r="AQ101" s="35" t="s">
        <v>87</v>
      </c>
      <c r="BE101" s="1"/>
    </row>
    <row r="102" spans="2:66" ht="15.95" customHeight="1" x14ac:dyDescent="0.15">
      <c r="B102" s="922"/>
      <c r="C102" s="923"/>
      <c r="D102" s="712"/>
      <c r="E102" s="713"/>
      <c r="F102" s="713"/>
      <c r="G102" s="713"/>
      <c r="H102" s="714"/>
      <c r="I102" s="48" t="s">
        <v>351</v>
      </c>
      <c r="J102" s="451" t="s">
        <v>265</v>
      </c>
      <c r="K102" s="451"/>
      <c r="L102" s="451"/>
      <c r="M102" s="451"/>
      <c r="N102" s="451"/>
      <c r="O102" s="451"/>
      <c r="P102" s="451"/>
      <c r="Q102" s="452"/>
      <c r="R102" s="305"/>
      <c r="S102" s="306"/>
      <c r="T102" s="306"/>
      <c r="U102" s="306"/>
      <c r="V102" s="306"/>
      <c r="W102" s="306"/>
      <c r="X102" s="306"/>
      <c r="Y102" s="306"/>
      <c r="Z102" s="306"/>
      <c r="AA102" s="306"/>
      <c r="AB102" s="306"/>
      <c r="AC102" s="604"/>
      <c r="AE102" s="1" t="str">
        <f t="shared" si="4"/>
        <v>□</v>
      </c>
      <c r="AL102" s="28"/>
      <c r="AM102" s="32" t="s">
        <v>63</v>
      </c>
      <c r="AN102" s="32" t="s">
        <v>64</v>
      </c>
      <c r="AO102" s="32" t="s">
        <v>65</v>
      </c>
      <c r="AP102" s="34" t="s">
        <v>88</v>
      </c>
      <c r="AQ102" s="34" t="s">
        <v>66</v>
      </c>
      <c r="BE102" s="1"/>
    </row>
    <row r="103" spans="2:66" ht="15.95" customHeight="1" thickBot="1" x14ac:dyDescent="0.2">
      <c r="B103" s="924"/>
      <c r="C103" s="925"/>
      <c r="D103" s="715"/>
      <c r="E103" s="716"/>
      <c r="F103" s="716"/>
      <c r="G103" s="716"/>
      <c r="H103" s="717"/>
      <c r="I103" s="136" t="s">
        <v>351</v>
      </c>
      <c r="J103" s="556" t="s">
        <v>266</v>
      </c>
      <c r="K103" s="556"/>
      <c r="L103" s="556"/>
      <c r="M103" s="556"/>
      <c r="N103" s="556"/>
      <c r="O103" s="556"/>
      <c r="P103" s="556"/>
      <c r="Q103" s="719"/>
      <c r="R103" s="107"/>
      <c r="S103" s="108"/>
      <c r="T103" s="108"/>
      <c r="U103" s="108"/>
      <c r="V103" s="108"/>
      <c r="W103" s="108"/>
      <c r="X103" s="108"/>
      <c r="Y103" s="108"/>
      <c r="Z103" s="108"/>
      <c r="AA103" s="108"/>
      <c r="AB103" s="108"/>
      <c r="AC103" s="629"/>
      <c r="AE103" s="1" t="str">
        <f t="shared" si="4"/>
        <v>□</v>
      </c>
      <c r="BE103" s="1"/>
    </row>
    <row r="104" spans="2:66" ht="24" customHeight="1" thickBot="1" x14ac:dyDescent="0.2">
      <c r="B104" s="729" t="s">
        <v>380</v>
      </c>
      <c r="C104" s="730"/>
      <c r="D104" s="730"/>
      <c r="E104" s="730"/>
      <c r="F104" s="730"/>
      <c r="G104" s="730"/>
      <c r="H104" s="730"/>
      <c r="I104" s="252"/>
      <c r="J104" s="252"/>
      <c r="K104" s="252"/>
      <c r="L104" s="252"/>
      <c r="M104" s="252"/>
      <c r="N104" s="252"/>
      <c r="O104" s="252"/>
      <c r="P104" s="252"/>
      <c r="Q104" s="252"/>
      <c r="R104" s="253"/>
      <c r="S104" s="253"/>
      <c r="T104" s="253"/>
      <c r="U104" s="253"/>
      <c r="V104" s="253"/>
      <c r="W104" s="253"/>
      <c r="X104" s="253"/>
      <c r="Y104" s="253"/>
      <c r="Z104" s="253"/>
      <c r="AA104" s="253"/>
      <c r="AB104" s="253"/>
      <c r="AC104" s="254"/>
      <c r="AV104" s="2"/>
      <c r="BE104" s="1"/>
    </row>
    <row r="105" spans="2:66" ht="24" customHeight="1" x14ac:dyDescent="0.15">
      <c r="B105" s="568" t="s">
        <v>379</v>
      </c>
      <c r="C105" s="635"/>
      <c r="D105" s="634" t="s">
        <v>42</v>
      </c>
      <c r="E105" s="635"/>
      <c r="F105" s="635"/>
      <c r="G105" s="635"/>
      <c r="H105" s="636"/>
      <c r="I105" s="109" t="s">
        <v>361</v>
      </c>
      <c r="J105" s="23" t="s">
        <v>282</v>
      </c>
      <c r="K105" s="118"/>
      <c r="L105" s="118"/>
      <c r="M105" s="118"/>
      <c r="N105" s="118"/>
      <c r="O105" s="118"/>
      <c r="P105" s="118"/>
      <c r="Q105" s="119"/>
      <c r="R105" s="120"/>
      <c r="S105" s="121"/>
      <c r="T105" s="121"/>
      <c r="U105" s="121"/>
      <c r="V105" s="121"/>
      <c r="W105" s="121"/>
      <c r="X105" s="121"/>
      <c r="Y105" s="121"/>
      <c r="Z105" s="121"/>
      <c r="AA105" s="121"/>
      <c r="AB105" s="121"/>
      <c r="AC105" s="656"/>
      <c r="AE105" s="31" t="str">
        <f>+I105</f>
        <v>□</v>
      </c>
      <c r="AH105" s="34" t="str">
        <f>IF(AE105&amp;AE106&amp;AE107="■□□","◎無し",IF(AE105&amp;AE106&amp;AE107="□■□","●適合",IF(AE105&amp;AE106&amp;AE107="□□■","◆未達",IF(AE105&amp;AE106&amp;AE107="□□□","■未答","▼矛盾"))))</f>
        <v>■未答</v>
      </c>
      <c r="AI105" s="46"/>
      <c r="AL105" s="28" t="s">
        <v>103</v>
      </c>
      <c r="AM105" s="35" t="s">
        <v>358</v>
      </c>
      <c r="AN105" s="35" t="s">
        <v>357</v>
      </c>
      <c r="AO105" s="35" t="s">
        <v>356</v>
      </c>
      <c r="AP105" s="35" t="s">
        <v>355</v>
      </c>
      <c r="AQ105" s="35" t="s">
        <v>87</v>
      </c>
      <c r="AS105" s="9"/>
      <c r="AT105" s="9"/>
      <c r="AU105" s="9"/>
      <c r="AV105" s="2"/>
      <c r="BE105" s="1"/>
    </row>
    <row r="106" spans="2:66" ht="24" customHeight="1" x14ac:dyDescent="0.15">
      <c r="B106" s="570"/>
      <c r="C106" s="593"/>
      <c r="D106" s="595"/>
      <c r="E106" s="596"/>
      <c r="F106" s="596"/>
      <c r="G106" s="596"/>
      <c r="H106" s="597"/>
      <c r="I106" s="122" t="s">
        <v>361</v>
      </c>
      <c r="J106" s="451" t="s">
        <v>269</v>
      </c>
      <c r="K106" s="451"/>
      <c r="L106" s="122" t="s">
        <v>351</v>
      </c>
      <c r="M106" s="451" t="s">
        <v>270</v>
      </c>
      <c r="N106" s="451"/>
      <c r="O106" s="451"/>
      <c r="P106" s="274"/>
      <c r="Q106" s="275"/>
      <c r="R106" s="335"/>
      <c r="S106" s="324"/>
      <c r="T106" s="324"/>
      <c r="U106" s="324"/>
      <c r="V106" s="324"/>
      <c r="W106" s="324"/>
      <c r="X106" s="324"/>
      <c r="Y106" s="324"/>
      <c r="Z106" s="324"/>
      <c r="AA106" s="324"/>
      <c r="AB106" s="324"/>
      <c r="AC106" s="658"/>
      <c r="AE106" s="1" t="str">
        <f>+I106</f>
        <v>□</v>
      </c>
      <c r="AL106" s="28"/>
      <c r="AM106" s="32" t="s">
        <v>63</v>
      </c>
      <c r="AN106" s="32" t="s">
        <v>64</v>
      </c>
      <c r="AO106" s="32" t="s">
        <v>65</v>
      </c>
      <c r="AP106" s="34" t="s">
        <v>88</v>
      </c>
      <c r="AQ106" s="34" t="s">
        <v>66</v>
      </c>
      <c r="AS106" s="6"/>
      <c r="AT106" s="6"/>
      <c r="AU106" s="6"/>
      <c r="AV106" s="2"/>
      <c r="BE106" s="1"/>
      <c r="BG106" s="1"/>
      <c r="BH106" s="1"/>
      <c r="BI106" s="1"/>
      <c r="BJ106" s="1"/>
      <c r="BK106" s="1"/>
      <c r="BL106" s="1"/>
      <c r="BM106" s="1"/>
      <c r="BN106" s="1"/>
    </row>
    <row r="107" spans="2:66" ht="24" customHeight="1" x14ac:dyDescent="0.15">
      <c r="B107" s="570"/>
      <c r="C107" s="593"/>
      <c r="D107" s="586" t="s">
        <v>423</v>
      </c>
      <c r="E107" s="590"/>
      <c r="F107" s="590"/>
      <c r="G107" s="590"/>
      <c r="H107" s="591"/>
      <c r="I107" s="182"/>
      <c r="J107" s="180"/>
      <c r="K107" s="180"/>
      <c r="L107" s="181"/>
      <c r="M107" s="180"/>
      <c r="N107" s="180"/>
      <c r="O107" s="180"/>
      <c r="P107" s="180"/>
      <c r="Q107" s="179"/>
      <c r="R107" s="328"/>
      <c r="S107" s="301"/>
      <c r="T107" s="301"/>
      <c r="U107" s="301"/>
      <c r="V107" s="301"/>
      <c r="W107" s="301"/>
      <c r="X107" s="301"/>
      <c r="Y107" s="301"/>
      <c r="Z107" s="301"/>
      <c r="AA107" s="301"/>
      <c r="AB107" s="301"/>
      <c r="AC107" s="313"/>
      <c r="AE107" s="1" t="str">
        <f>+L106</f>
        <v>□</v>
      </c>
      <c r="AS107" s="6"/>
      <c r="AT107" s="6"/>
      <c r="AU107" s="6"/>
      <c r="AV107" s="2"/>
      <c r="BE107" s="1"/>
      <c r="BG107" s="1"/>
      <c r="BH107" s="1"/>
      <c r="BI107" s="1"/>
      <c r="BJ107" s="1"/>
      <c r="BK107" s="1"/>
      <c r="BL107" s="1"/>
      <c r="BM107" s="1"/>
      <c r="BN107" s="1"/>
    </row>
    <row r="108" spans="2:66" ht="24" customHeight="1" x14ac:dyDescent="0.15">
      <c r="B108" s="570"/>
      <c r="C108" s="593"/>
      <c r="D108" s="271"/>
      <c r="E108" s="932" t="s">
        <v>424</v>
      </c>
      <c r="F108" s="933"/>
      <c r="G108" s="933"/>
      <c r="H108" s="934"/>
      <c r="I108" s="138"/>
      <c r="J108" s="139"/>
      <c r="K108" s="139"/>
      <c r="L108" s="138"/>
      <c r="M108" s="139"/>
      <c r="N108" s="139"/>
      <c r="O108" s="139"/>
      <c r="P108" s="139"/>
      <c r="Q108" s="142"/>
      <c r="R108" s="328"/>
      <c r="S108" s="301"/>
      <c r="T108" s="301"/>
      <c r="U108" s="301"/>
      <c r="V108" s="301"/>
      <c r="W108" s="301"/>
      <c r="X108" s="301"/>
      <c r="Y108" s="301"/>
      <c r="Z108" s="301"/>
      <c r="AA108" s="301"/>
      <c r="AB108" s="301"/>
      <c r="AC108" s="313"/>
      <c r="AS108" s="6"/>
      <c r="AT108" s="6"/>
      <c r="AU108" s="6"/>
      <c r="AV108" s="2"/>
      <c r="BE108" s="1"/>
      <c r="BG108" s="1"/>
      <c r="BH108" s="1"/>
      <c r="BI108" s="1"/>
      <c r="BJ108" s="1"/>
      <c r="BK108" s="1"/>
      <c r="BL108" s="1"/>
      <c r="BM108" s="1"/>
      <c r="BN108" s="1"/>
    </row>
    <row r="109" spans="2:66" ht="17.100000000000001" customHeight="1" x14ac:dyDescent="0.15">
      <c r="B109" s="570"/>
      <c r="C109" s="593"/>
      <c r="D109" s="592"/>
      <c r="E109" s="586" t="s">
        <v>425</v>
      </c>
      <c r="F109" s="590"/>
      <c r="G109" s="590"/>
      <c r="H109" s="591"/>
      <c r="I109" s="138"/>
      <c r="J109" s="139"/>
      <c r="K109" s="139"/>
      <c r="L109" s="138"/>
      <c r="M109" s="139"/>
      <c r="N109" s="140" t="s">
        <v>351</v>
      </c>
      <c r="O109" s="493" t="s">
        <v>283</v>
      </c>
      <c r="P109" s="493"/>
      <c r="Q109" s="675"/>
      <c r="R109" s="66"/>
      <c r="S109" s="67"/>
      <c r="T109" s="67"/>
      <c r="U109" s="67"/>
      <c r="V109" s="67"/>
      <c r="W109" s="67"/>
      <c r="X109" s="67"/>
      <c r="Y109" s="67"/>
      <c r="Z109" s="67"/>
      <c r="AA109" s="67"/>
      <c r="AB109" s="67"/>
      <c r="AC109" s="662"/>
      <c r="AE109" s="31" t="str">
        <f>+N109</f>
        <v>□</v>
      </c>
      <c r="AH109" s="34" t="str">
        <f>IF(AE109&amp;AE110&amp;AE111="■□□","◎無し",IF(AE109&amp;AE110&amp;AE111="□■□","●適合",IF(AE109&amp;AE110&amp;AE111="□□■","◆未達",IF(AE109&amp;AE110&amp;AE111="□□□","■未答","▼矛盾"))))</f>
        <v>■未答</v>
      </c>
      <c r="AI109" s="46"/>
      <c r="AL109" s="28" t="s">
        <v>103</v>
      </c>
      <c r="AM109" s="35" t="s">
        <v>358</v>
      </c>
      <c r="AN109" s="35" t="s">
        <v>357</v>
      </c>
      <c r="AO109" s="35" t="s">
        <v>356</v>
      </c>
      <c r="AP109" s="35" t="s">
        <v>355</v>
      </c>
      <c r="AQ109" s="35" t="s">
        <v>87</v>
      </c>
      <c r="AR109" s="6"/>
      <c r="AS109" s="6"/>
      <c r="AT109" s="6"/>
      <c r="AU109" s="6"/>
      <c r="AV109" s="2"/>
      <c r="BE109" s="1"/>
      <c r="BG109" s="1"/>
      <c r="BH109" s="1"/>
      <c r="BI109" s="1"/>
      <c r="BJ109" s="1"/>
      <c r="BK109" s="1"/>
      <c r="BL109" s="1"/>
      <c r="BM109" s="1"/>
      <c r="BN109" s="1"/>
    </row>
    <row r="110" spans="2:66" ht="17.100000000000001" customHeight="1" x14ac:dyDescent="0.15">
      <c r="B110" s="570"/>
      <c r="C110" s="593"/>
      <c r="D110" s="592"/>
      <c r="E110" s="592"/>
      <c r="F110" s="593"/>
      <c r="G110" s="593"/>
      <c r="H110" s="594"/>
      <c r="I110" s="122" t="s">
        <v>361</v>
      </c>
      <c r="J110" s="451" t="s">
        <v>284</v>
      </c>
      <c r="K110" s="451"/>
      <c r="L110" s="451"/>
      <c r="M110" s="451"/>
      <c r="N110" s="451"/>
      <c r="O110" s="451"/>
      <c r="P110" s="451"/>
      <c r="Q110" s="452"/>
      <c r="R110" s="328"/>
      <c r="S110" s="301"/>
      <c r="T110" s="301"/>
      <c r="U110" s="301"/>
      <c r="V110" s="301"/>
      <c r="W110" s="301"/>
      <c r="X110" s="301"/>
      <c r="Y110" s="301"/>
      <c r="Z110" s="301"/>
      <c r="AA110" s="301"/>
      <c r="AB110" s="301"/>
      <c r="AC110" s="657"/>
      <c r="AE110" s="1" t="str">
        <f>+I110</f>
        <v>□</v>
      </c>
      <c r="AL110" s="28"/>
      <c r="AM110" s="32" t="s">
        <v>63</v>
      </c>
      <c r="AN110" s="32" t="s">
        <v>64</v>
      </c>
      <c r="AO110" s="32" t="s">
        <v>65</v>
      </c>
      <c r="AP110" s="34" t="s">
        <v>88</v>
      </c>
      <c r="AQ110" s="34" t="s">
        <v>66</v>
      </c>
      <c r="AR110" s="9"/>
      <c r="AS110" s="9"/>
      <c r="AT110" s="9"/>
      <c r="AU110" s="9"/>
      <c r="BG110" s="1"/>
      <c r="BH110" s="1"/>
      <c r="BI110" s="1"/>
      <c r="BJ110" s="1"/>
      <c r="BK110" s="1"/>
      <c r="BL110" s="1"/>
      <c r="BM110" s="1"/>
      <c r="BN110" s="1"/>
    </row>
    <row r="111" spans="2:66" ht="17.100000000000001" customHeight="1" x14ac:dyDescent="0.15">
      <c r="B111" s="570"/>
      <c r="C111" s="593"/>
      <c r="D111" s="592"/>
      <c r="E111" s="595"/>
      <c r="F111" s="596"/>
      <c r="G111" s="596"/>
      <c r="H111" s="597"/>
      <c r="I111" s="123" t="s">
        <v>361</v>
      </c>
      <c r="J111" s="548" t="s">
        <v>285</v>
      </c>
      <c r="K111" s="548"/>
      <c r="L111" s="548"/>
      <c r="M111" s="548"/>
      <c r="N111" s="548"/>
      <c r="O111" s="548"/>
      <c r="P111" s="548"/>
      <c r="Q111" s="612"/>
      <c r="R111" s="335"/>
      <c r="S111" s="324"/>
      <c r="T111" s="324"/>
      <c r="U111" s="324"/>
      <c r="V111" s="324"/>
      <c r="W111" s="324"/>
      <c r="X111" s="324"/>
      <c r="Y111" s="324"/>
      <c r="Z111" s="324"/>
      <c r="AA111" s="324"/>
      <c r="AB111" s="324"/>
      <c r="AC111" s="658"/>
      <c r="AE111" s="1" t="str">
        <f>+I111</f>
        <v>□</v>
      </c>
      <c r="AR111" s="9"/>
      <c r="AS111" s="9"/>
      <c r="AT111" s="9"/>
      <c r="AU111" s="9"/>
      <c r="BG111" s="1"/>
      <c r="BH111" s="1"/>
      <c r="BI111" s="1"/>
      <c r="BJ111" s="1"/>
      <c r="BK111" s="1"/>
      <c r="BL111" s="1"/>
      <c r="BM111" s="1"/>
      <c r="BN111" s="1"/>
    </row>
    <row r="112" spans="2:66" ht="17.100000000000001" customHeight="1" x14ac:dyDescent="0.15">
      <c r="B112" s="570"/>
      <c r="C112" s="593"/>
      <c r="D112" s="592"/>
      <c r="E112" s="586" t="s">
        <v>509</v>
      </c>
      <c r="F112" s="590"/>
      <c r="G112" s="590"/>
      <c r="H112" s="591"/>
      <c r="I112" s="138"/>
      <c r="J112" s="139"/>
      <c r="K112" s="139"/>
      <c r="L112" s="138"/>
      <c r="M112" s="139"/>
      <c r="N112" s="140" t="s">
        <v>351</v>
      </c>
      <c r="O112" s="493" t="s">
        <v>283</v>
      </c>
      <c r="P112" s="493"/>
      <c r="Q112" s="675"/>
      <c r="R112" s="141" t="s">
        <v>351</v>
      </c>
      <c r="S112" s="727" t="s">
        <v>286</v>
      </c>
      <c r="T112" s="727"/>
      <c r="U112" s="727"/>
      <c r="V112" s="727"/>
      <c r="W112" s="727"/>
      <c r="X112" s="727"/>
      <c r="Y112" s="727"/>
      <c r="Z112" s="727"/>
      <c r="AA112" s="727"/>
      <c r="AB112" s="732"/>
      <c r="AC112" s="662"/>
      <c r="AE112" s="31" t="str">
        <f>+N112</f>
        <v>□</v>
      </c>
      <c r="AH112" s="34" t="str">
        <f>IF(AE112&amp;AE113&amp;AE114="■□□","◎無し",IF(AE112&amp;AE113&amp;AE114="□■□","●適合",IF(AE112&amp;AE113&amp;AE114="□□■","◆未達",IF(AE112&amp;AE113&amp;AE114="□□□","■未答","▼矛盾"))))</f>
        <v>■未答</v>
      </c>
      <c r="AI112" s="46"/>
      <c r="AL112" s="28" t="s">
        <v>103</v>
      </c>
      <c r="AM112" s="35" t="s">
        <v>358</v>
      </c>
      <c r="AN112" s="35" t="s">
        <v>357</v>
      </c>
      <c r="AO112" s="35" t="s">
        <v>356</v>
      </c>
      <c r="AP112" s="35" t="s">
        <v>355</v>
      </c>
      <c r="AQ112" s="35" t="s">
        <v>87</v>
      </c>
      <c r="AR112" s="6"/>
      <c r="AS112" s="9"/>
      <c r="AT112" s="9"/>
      <c r="AU112" s="9"/>
      <c r="BG112" s="1"/>
      <c r="BH112" s="1"/>
      <c r="BI112" s="1"/>
      <c r="BJ112" s="1"/>
      <c r="BK112" s="1"/>
      <c r="BL112" s="1"/>
      <c r="BM112" s="1"/>
      <c r="BN112" s="1"/>
    </row>
    <row r="113" spans="2:66" ht="17.100000000000001" customHeight="1" x14ac:dyDescent="0.15">
      <c r="B113" s="570"/>
      <c r="C113" s="593"/>
      <c r="D113" s="592"/>
      <c r="E113" s="592"/>
      <c r="F113" s="593"/>
      <c r="G113" s="593"/>
      <c r="H113" s="594"/>
      <c r="I113" s="122" t="s">
        <v>361</v>
      </c>
      <c r="J113" s="451" t="s">
        <v>287</v>
      </c>
      <c r="K113" s="451"/>
      <c r="L113" s="451"/>
      <c r="M113" s="451"/>
      <c r="N113" s="451"/>
      <c r="O113" s="451"/>
      <c r="P113" s="451"/>
      <c r="Q113" s="452"/>
      <c r="R113" s="30" t="s">
        <v>351</v>
      </c>
      <c r="S113" s="611" t="s">
        <v>288</v>
      </c>
      <c r="T113" s="611"/>
      <c r="U113" s="611"/>
      <c r="V113" s="611"/>
      <c r="W113" s="611"/>
      <c r="X113" s="611"/>
      <c r="Y113" s="611"/>
      <c r="Z113" s="611"/>
      <c r="AA113" s="611"/>
      <c r="AB113" s="630"/>
      <c r="AC113" s="657"/>
      <c r="AE113" s="1" t="str">
        <f>+I113</f>
        <v>□</v>
      </c>
      <c r="AL113" s="28"/>
      <c r="AM113" s="32" t="s">
        <v>63</v>
      </c>
      <c r="AN113" s="32" t="s">
        <v>64</v>
      </c>
      <c r="AO113" s="32" t="s">
        <v>65</v>
      </c>
      <c r="AP113" s="34" t="s">
        <v>88</v>
      </c>
      <c r="AQ113" s="34" t="s">
        <v>66</v>
      </c>
      <c r="AR113" s="9"/>
      <c r="AS113" s="9"/>
      <c r="AT113" s="9"/>
      <c r="AU113" s="9"/>
      <c r="BG113" s="1"/>
      <c r="BH113" s="1"/>
      <c r="BI113" s="1"/>
      <c r="BJ113" s="1"/>
      <c r="BK113" s="1"/>
      <c r="BL113" s="1"/>
      <c r="BM113" s="1"/>
      <c r="BN113" s="1"/>
    </row>
    <row r="114" spans="2:66" ht="17.100000000000001" customHeight="1" x14ac:dyDescent="0.15">
      <c r="B114" s="570"/>
      <c r="C114" s="593"/>
      <c r="D114" s="592"/>
      <c r="E114" s="592"/>
      <c r="F114" s="596"/>
      <c r="G114" s="596"/>
      <c r="H114" s="597"/>
      <c r="I114" s="123" t="s">
        <v>361</v>
      </c>
      <c r="J114" s="548" t="s">
        <v>289</v>
      </c>
      <c r="K114" s="548"/>
      <c r="L114" s="548"/>
      <c r="M114" s="548"/>
      <c r="N114" s="548"/>
      <c r="O114" s="548"/>
      <c r="P114" s="548"/>
      <c r="Q114" s="612"/>
      <c r="R114" s="335"/>
      <c r="S114" s="324"/>
      <c r="T114" s="324"/>
      <c r="U114" s="324"/>
      <c r="V114" s="324"/>
      <c r="W114" s="324"/>
      <c r="X114" s="324"/>
      <c r="Y114" s="324"/>
      <c r="Z114" s="324"/>
      <c r="AA114" s="324"/>
      <c r="AB114" s="65"/>
      <c r="AC114" s="657"/>
      <c r="AE114" s="1" t="str">
        <f>+I114</f>
        <v>□</v>
      </c>
      <c r="AR114" s="9"/>
      <c r="AS114" s="9"/>
      <c r="AT114" s="9"/>
      <c r="AU114" s="9"/>
      <c r="BG114" s="1"/>
      <c r="BH114" s="1"/>
      <c r="BI114" s="1"/>
      <c r="BJ114" s="1"/>
      <c r="BK114" s="1"/>
      <c r="BL114" s="1"/>
      <c r="BM114" s="1"/>
      <c r="BN114" s="1"/>
    </row>
    <row r="115" spans="2:66" ht="21.75" customHeight="1" x14ac:dyDescent="0.15">
      <c r="B115" s="570"/>
      <c r="C115" s="593"/>
      <c r="D115" s="592"/>
      <c r="E115" s="665"/>
      <c r="F115" s="590" t="s">
        <v>510</v>
      </c>
      <c r="G115" s="590"/>
      <c r="H115" s="591"/>
      <c r="I115" s="77"/>
      <c r="J115" s="77"/>
      <c r="K115" s="77"/>
      <c r="L115" s="77"/>
      <c r="M115" s="77"/>
      <c r="N115" s="138"/>
      <c r="O115" s="139"/>
      <c r="P115" s="139"/>
      <c r="Q115" s="142"/>
      <c r="R115" s="66"/>
      <c r="S115" s="67"/>
      <c r="T115" s="143"/>
      <c r="U115" s="67"/>
      <c r="V115" s="67"/>
      <c r="W115" s="67"/>
      <c r="X115" s="144"/>
      <c r="Y115" s="144"/>
      <c r="Z115" s="144"/>
      <c r="AA115" s="67"/>
      <c r="AB115" s="58" t="s">
        <v>102</v>
      </c>
      <c r="AC115" s="657"/>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00000000000001" customHeight="1" x14ac:dyDescent="0.15">
      <c r="B116" s="570"/>
      <c r="C116" s="593"/>
      <c r="D116" s="592"/>
      <c r="E116" s="665"/>
      <c r="F116" s="593"/>
      <c r="G116" s="593"/>
      <c r="H116" s="594"/>
      <c r="I116" s="280"/>
      <c r="J116" s="280"/>
      <c r="K116" s="280"/>
      <c r="L116" s="280"/>
      <c r="M116" s="280"/>
      <c r="N116" s="122" t="s">
        <v>351</v>
      </c>
      <c r="O116" s="451" t="s">
        <v>283</v>
      </c>
      <c r="P116" s="451"/>
      <c r="Q116" s="452"/>
      <c r="R116" s="328"/>
      <c r="S116" s="301"/>
      <c r="T116" s="9" t="s">
        <v>290</v>
      </c>
      <c r="U116" s="301"/>
      <c r="V116" s="301"/>
      <c r="W116" s="301"/>
      <c r="X116" s="450"/>
      <c r="Y116" s="450"/>
      <c r="Z116" s="450"/>
      <c r="AA116" s="301" t="s">
        <v>359</v>
      </c>
      <c r="AB116" s="71"/>
      <c r="AC116" s="657"/>
      <c r="AE116" s="31" t="str">
        <f>+N116</f>
        <v>□</v>
      </c>
      <c r="AH116" s="34" t="str">
        <f>IF(AE116&amp;AE117&amp;AE118="■□□","◎無し",IF(AE116&amp;AE117&amp;AE118="□■□","●適合",IF(AE116&amp;AE117&amp;AE118="□□■","◆未達",IF(AE116&amp;AE117&amp;AE118="□□□","■未答","▼矛盾"))))</f>
        <v>■未答</v>
      </c>
      <c r="AI116" s="46"/>
      <c r="AL116" s="28" t="s">
        <v>103</v>
      </c>
      <c r="AM116" s="35" t="s">
        <v>358</v>
      </c>
      <c r="AN116" s="35" t="s">
        <v>357</v>
      </c>
      <c r="AO116" s="35" t="s">
        <v>356</v>
      </c>
      <c r="AP116" s="35" t="s">
        <v>355</v>
      </c>
      <c r="AQ116" s="35" t="s">
        <v>87</v>
      </c>
      <c r="AR116" s="99"/>
      <c r="AS116" s="9"/>
      <c r="AT116" s="9"/>
      <c r="AU116" s="9"/>
      <c r="BG116" s="1"/>
      <c r="BH116" s="1"/>
      <c r="BI116" s="1"/>
      <c r="BJ116" s="1"/>
      <c r="BK116" s="1"/>
      <c r="BL116" s="1"/>
      <c r="BM116" s="1"/>
      <c r="BN116" s="1"/>
    </row>
    <row r="117" spans="2:66" ht="17.100000000000001" customHeight="1" x14ac:dyDescent="0.15">
      <c r="B117" s="570"/>
      <c r="C117" s="593"/>
      <c r="D117" s="592"/>
      <c r="E117" s="665"/>
      <c r="F117" s="593"/>
      <c r="G117" s="593"/>
      <c r="H117" s="594"/>
      <c r="I117" s="48" t="s">
        <v>351</v>
      </c>
      <c r="J117" s="451" t="s">
        <v>164</v>
      </c>
      <c r="K117" s="451"/>
      <c r="L117" s="451"/>
      <c r="M117" s="451"/>
      <c r="N117" s="451"/>
      <c r="O117" s="451"/>
      <c r="P117" s="451"/>
      <c r="Q117" s="452"/>
      <c r="R117" s="30" t="s">
        <v>351</v>
      </c>
      <c r="S117" s="611" t="s">
        <v>291</v>
      </c>
      <c r="T117" s="611"/>
      <c r="U117" s="611"/>
      <c r="V117" s="611"/>
      <c r="W117" s="611"/>
      <c r="X117" s="611"/>
      <c r="Y117" s="611"/>
      <c r="Z117" s="611"/>
      <c r="AA117" s="611"/>
      <c r="AB117" s="630"/>
      <c r="AC117" s="657"/>
      <c r="AE117" s="1" t="str">
        <f>+I117</f>
        <v>□</v>
      </c>
      <c r="AH117" s="82" t="s">
        <v>170</v>
      </c>
      <c r="AJ117" s="145" t="str">
        <f>IF(X116&gt;0,IF(X116&gt;80,12,8),"(未答)")</f>
        <v>(未答)</v>
      </c>
      <c r="AL117" s="28"/>
      <c r="AM117" s="32" t="s">
        <v>63</v>
      </c>
      <c r="AN117" s="32" t="s">
        <v>64</v>
      </c>
      <c r="AO117" s="32" t="s">
        <v>65</v>
      </c>
      <c r="AP117" s="34" t="s">
        <v>88</v>
      </c>
      <c r="AQ117" s="34" t="s">
        <v>66</v>
      </c>
      <c r="AR117" s="46"/>
      <c r="AS117" s="9"/>
      <c r="AT117" s="9"/>
      <c r="AU117" s="9"/>
      <c r="BG117" s="1"/>
      <c r="BH117" s="1"/>
      <c r="BI117" s="1"/>
      <c r="BJ117" s="1"/>
      <c r="BK117" s="1"/>
      <c r="BL117" s="1"/>
      <c r="BM117" s="1"/>
      <c r="BN117" s="1"/>
    </row>
    <row r="118" spans="2:66" ht="17.100000000000001" customHeight="1" x14ac:dyDescent="0.15">
      <c r="B118" s="570"/>
      <c r="C118" s="593"/>
      <c r="D118" s="592"/>
      <c r="E118" s="665"/>
      <c r="F118" s="593"/>
      <c r="G118" s="593"/>
      <c r="H118" s="594"/>
      <c r="I118" s="48" t="s">
        <v>351</v>
      </c>
      <c r="J118" s="451" t="s">
        <v>166</v>
      </c>
      <c r="K118" s="451"/>
      <c r="L118" s="451"/>
      <c r="M118" s="451"/>
      <c r="N118" s="451"/>
      <c r="O118" s="451"/>
      <c r="P118" s="451"/>
      <c r="Q118" s="452"/>
      <c r="R118" s="30" t="s">
        <v>351</v>
      </c>
      <c r="S118" s="611" t="s">
        <v>378</v>
      </c>
      <c r="T118" s="611"/>
      <c r="U118" s="611"/>
      <c r="V118" s="611"/>
      <c r="W118" s="611"/>
      <c r="X118" s="611"/>
      <c r="Y118" s="611"/>
      <c r="Z118" s="611"/>
      <c r="AA118" s="611"/>
      <c r="AB118" s="630"/>
      <c r="AC118" s="657"/>
      <c r="AE118" s="1" t="str">
        <f>+I118</f>
        <v>□</v>
      </c>
      <c r="AH118" s="82" t="s">
        <v>293</v>
      </c>
      <c r="AJ118" s="34" t="str">
        <f>IF(AA119&gt;0,IF(AA119&lt;AJ117,"◆未達","●適合"),"■未答")</f>
        <v>■未答</v>
      </c>
      <c r="AR118" s="9"/>
      <c r="AS118" s="9"/>
      <c r="AT118" s="9"/>
      <c r="AU118" s="9"/>
      <c r="BG118" s="1"/>
      <c r="BH118" s="1"/>
      <c r="BI118" s="1"/>
      <c r="BJ118" s="1"/>
      <c r="BK118" s="1"/>
      <c r="BL118" s="1"/>
      <c r="BM118" s="1"/>
      <c r="BN118" s="1"/>
    </row>
    <row r="119" spans="2:66" ht="17.100000000000001" customHeight="1" x14ac:dyDescent="0.15">
      <c r="B119" s="570"/>
      <c r="C119" s="593"/>
      <c r="D119" s="592"/>
      <c r="E119" s="665"/>
      <c r="F119" s="596"/>
      <c r="G119" s="596"/>
      <c r="H119" s="597"/>
      <c r="I119" s="73"/>
      <c r="J119" s="73"/>
      <c r="K119" s="73"/>
      <c r="L119" s="73"/>
      <c r="M119" s="73"/>
      <c r="N119" s="73"/>
      <c r="O119" s="73"/>
      <c r="P119" s="73"/>
      <c r="Q119" s="74"/>
      <c r="R119" s="335"/>
      <c r="S119" s="324"/>
      <c r="T119" s="324" t="s">
        <v>294</v>
      </c>
      <c r="U119" s="324"/>
      <c r="V119" s="324"/>
      <c r="W119" s="324"/>
      <c r="X119" s="64"/>
      <c r="Y119" s="324" t="s">
        <v>377</v>
      </c>
      <c r="Z119" s="148"/>
      <c r="AA119" s="315"/>
      <c r="AB119" s="65"/>
      <c r="AC119" s="657"/>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1.95" customHeight="1" x14ac:dyDescent="0.15">
      <c r="B120" s="570"/>
      <c r="C120" s="593"/>
      <c r="D120" s="592"/>
      <c r="E120" s="665"/>
      <c r="F120" s="590" t="s">
        <v>426</v>
      </c>
      <c r="G120" s="590"/>
      <c r="H120" s="591"/>
      <c r="I120" s="138"/>
      <c r="J120" s="139"/>
      <c r="K120" s="139"/>
      <c r="L120" s="138"/>
      <c r="M120" s="139"/>
      <c r="N120" s="140" t="s">
        <v>351</v>
      </c>
      <c r="O120" s="493" t="s">
        <v>283</v>
      </c>
      <c r="P120" s="493"/>
      <c r="Q120" s="675"/>
      <c r="R120" s="66"/>
      <c r="S120" s="67"/>
      <c r="T120" s="67"/>
      <c r="U120" s="67"/>
      <c r="V120" s="67"/>
      <c r="W120" s="67"/>
      <c r="X120" s="67"/>
      <c r="Y120" s="67"/>
      <c r="Z120" s="67"/>
      <c r="AA120" s="57"/>
      <c r="AB120" s="58" t="s">
        <v>102</v>
      </c>
      <c r="AC120" s="657"/>
      <c r="AE120" s="31" t="str">
        <f>+N120</f>
        <v>□</v>
      </c>
      <c r="AH120" s="34" t="str">
        <f>IF(AE120&amp;AE121&amp;AF121="■□□","◎無し",IF(AE120&amp;AE121&amp;AF121="□■□","●適合",IF(AE120&amp;AE121&amp;AF121="□□■","◆未達",IF(AE120&amp;AE121&amp;AF121="□□□","■未答","▼矛盾"))))</f>
        <v>■未答</v>
      </c>
      <c r="AI120" s="46"/>
      <c r="AL120" s="28" t="s">
        <v>103</v>
      </c>
      <c r="AM120" s="35" t="s">
        <v>358</v>
      </c>
      <c r="AN120" s="35" t="s">
        <v>357</v>
      </c>
      <c r="AO120" s="35" t="s">
        <v>356</v>
      </c>
      <c r="AP120" s="35" t="s">
        <v>355</v>
      </c>
      <c r="AQ120" s="35" t="s">
        <v>87</v>
      </c>
      <c r="AR120" s="9"/>
      <c r="AS120" s="9"/>
      <c r="AT120" s="9"/>
      <c r="AU120" s="9"/>
      <c r="BG120" s="1"/>
      <c r="BH120" s="1"/>
      <c r="BI120" s="1"/>
      <c r="BJ120" s="1"/>
      <c r="BK120" s="1"/>
      <c r="BL120" s="1"/>
      <c r="BM120" s="1"/>
      <c r="BN120" s="1"/>
    </row>
    <row r="121" spans="2:66" ht="21.95" customHeight="1" x14ac:dyDescent="0.15">
      <c r="B121" s="570"/>
      <c r="C121" s="593"/>
      <c r="D121" s="592"/>
      <c r="E121" s="665"/>
      <c r="F121" s="593"/>
      <c r="G121" s="596"/>
      <c r="H121" s="597"/>
      <c r="I121" s="123" t="s">
        <v>361</v>
      </c>
      <c r="J121" s="548" t="s">
        <v>269</v>
      </c>
      <c r="K121" s="548"/>
      <c r="L121" s="123" t="s">
        <v>351</v>
      </c>
      <c r="M121" s="548" t="s">
        <v>270</v>
      </c>
      <c r="N121" s="548"/>
      <c r="O121" s="548"/>
      <c r="P121" s="73"/>
      <c r="Q121" s="74"/>
      <c r="R121" s="328"/>
      <c r="S121" s="301"/>
      <c r="T121" s="301"/>
      <c r="U121" s="301"/>
      <c r="V121" s="702"/>
      <c r="W121" s="702"/>
      <c r="X121" s="301"/>
      <c r="Y121" s="301"/>
      <c r="Z121" s="306"/>
      <c r="AA121" s="306"/>
      <c r="AB121" s="59"/>
      <c r="AC121" s="657"/>
      <c r="AE121" s="1" t="str">
        <f>+I121</f>
        <v>□</v>
      </c>
      <c r="AF121" s="1" t="str">
        <f>+L121</f>
        <v>□</v>
      </c>
      <c r="AL121" s="28"/>
      <c r="AM121" s="32" t="s">
        <v>63</v>
      </c>
      <c r="AN121" s="32" t="s">
        <v>64</v>
      </c>
      <c r="AO121" s="32" t="s">
        <v>65</v>
      </c>
      <c r="AP121" s="34" t="s">
        <v>88</v>
      </c>
      <c r="AQ121" s="34" t="s">
        <v>66</v>
      </c>
      <c r="AR121" s="9"/>
      <c r="AS121" s="9"/>
      <c r="AT121" s="9"/>
      <c r="AU121" s="9"/>
      <c r="BG121" s="1"/>
      <c r="BH121" s="1"/>
      <c r="BI121" s="1"/>
      <c r="BJ121" s="1"/>
      <c r="BK121" s="1"/>
      <c r="BL121" s="1"/>
      <c r="BM121" s="1"/>
      <c r="BN121" s="1"/>
    </row>
    <row r="122" spans="2:66" ht="20.100000000000001" customHeight="1" x14ac:dyDescent="0.15">
      <c r="B122" s="570"/>
      <c r="C122" s="593"/>
      <c r="D122" s="592"/>
      <c r="E122" s="665"/>
      <c r="F122" s="665" t="s">
        <v>376</v>
      </c>
      <c r="G122" s="590" t="s">
        <v>46</v>
      </c>
      <c r="H122" s="591"/>
      <c r="I122" s="76"/>
      <c r="J122" s="139"/>
      <c r="K122" s="139"/>
      <c r="L122" s="139"/>
      <c r="M122" s="139"/>
      <c r="N122" s="140" t="s">
        <v>351</v>
      </c>
      <c r="O122" s="493" t="s">
        <v>283</v>
      </c>
      <c r="P122" s="493"/>
      <c r="Q122" s="493"/>
      <c r="R122" s="610" t="s">
        <v>175</v>
      </c>
      <c r="S122" s="611"/>
      <c r="T122" s="611"/>
      <c r="U122" s="611"/>
      <c r="V122" s="450"/>
      <c r="W122" s="450"/>
      <c r="X122" s="306" t="s">
        <v>359</v>
      </c>
      <c r="Y122" s="306"/>
      <c r="Z122" s="306"/>
      <c r="AA122" s="306"/>
      <c r="AB122" s="59"/>
      <c r="AC122" s="657"/>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00000000000001" customHeight="1" x14ac:dyDescent="0.15">
      <c r="B123" s="570"/>
      <c r="C123" s="593"/>
      <c r="D123" s="592"/>
      <c r="E123" s="665"/>
      <c r="F123" s="665"/>
      <c r="G123" s="593"/>
      <c r="H123" s="594"/>
      <c r="I123" s="48" t="s">
        <v>351</v>
      </c>
      <c r="J123" s="451" t="s">
        <v>297</v>
      </c>
      <c r="K123" s="451"/>
      <c r="L123" s="451"/>
      <c r="M123" s="451"/>
      <c r="N123" s="451"/>
      <c r="O123" s="451"/>
      <c r="P123" s="451"/>
      <c r="Q123" s="452"/>
      <c r="R123" s="610" t="s">
        <v>179</v>
      </c>
      <c r="S123" s="611"/>
      <c r="T123" s="611"/>
      <c r="U123" s="611"/>
      <c r="V123" s="450"/>
      <c r="W123" s="450"/>
      <c r="X123" s="306" t="s">
        <v>359</v>
      </c>
      <c r="Y123" s="454" t="str">
        <f>IF(V123&gt;0,IF(V123&lt;240,"&lt;240",""),"")</f>
        <v/>
      </c>
      <c r="Z123" s="454"/>
      <c r="AA123" s="306"/>
      <c r="AB123" s="59"/>
      <c r="AC123" s="657"/>
      <c r="AE123" s="1" t="str">
        <f>+I123</f>
        <v>□</v>
      </c>
      <c r="AF123" s="9"/>
      <c r="AG123" s="9"/>
      <c r="AH123" s="115" t="s">
        <v>180</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x14ac:dyDescent="0.15">
      <c r="B124" s="570"/>
      <c r="C124" s="593"/>
      <c r="D124" s="592"/>
      <c r="E124" s="665"/>
      <c r="F124" s="665"/>
      <c r="G124" s="596"/>
      <c r="H124" s="597"/>
      <c r="I124" s="48" t="s">
        <v>351</v>
      </c>
      <c r="J124" s="451" t="s">
        <v>298</v>
      </c>
      <c r="K124" s="451"/>
      <c r="L124" s="451"/>
      <c r="M124" s="451"/>
      <c r="N124" s="451"/>
      <c r="O124" s="451"/>
      <c r="P124" s="451"/>
      <c r="Q124" s="452"/>
      <c r="R124" s="305"/>
      <c r="S124" s="646" t="s">
        <v>182</v>
      </c>
      <c r="T124" s="646"/>
      <c r="U124" s="646"/>
      <c r="V124" s="646"/>
      <c r="W124" s="646"/>
      <c r="X124" s="646"/>
      <c r="Y124" s="456">
        <f>+W122*2+W123</f>
        <v>0</v>
      </c>
      <c r="Z124" s="456"/>
      <c r="AA124" s="306"/>
      <c r="AB124" s="59"/>
      <c r="AC124" s="657"/>
      <c r="AE124" s="1" t="str">
        <f>+I124</f>
        <v>□</v>
      </c>
      <c r="AF124" s="9"/>
      <c r="AG124" s="9"/>
      <c r="AH124" s="115" t="s">
        <v>183</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00000000000001" customHeight="1" x14ac:dyDescent="0.15">
      <c r="B125" s="570"/>
      <c r="C125" s="593"/>
      <c r="D125" s="592"/>
      <c r="E125" s="665"/>
      <c r="F125" s="665"/>
      <c r="G125" s="674" t="s">
        <v>360</v>
      </c>
      <c r="H125" s="731"/>
      <c r="I125" s="283"/>
      <c r="J125" s="283"/>
      <c r="K125" s="283"/>
      <c r="L125" s="283"/>
      <c r="M125" s="283"/>
      <c r="N125" s="283"/>
      <c r="O125" s="283"/>
      <c r="P125" s="283"/>
      <c r="Q125" s="63"/>
      <c r="R125" s="613" t="s">
        <v>184</v>
      </c>
      <c r="S125" s="614"/>
      <c r="T125" s="614"/>
      <c r="U125" s="614"/>
      <c r="V125" s="638"/>
      <c r="W125" s="638"/>
      <c r="X125" s="50" t="s">
        <v>359</v>
      </c>
      <c r="Y125" s="873" t="str">
        <f>IF(V125&gt;30,"&gt;30","")</f>
        <v/>
      </c>
      <c r="Z125" s="873"/>
      <c r="AA125" s="50"/>
      <c r="AB125" s="146"/>
      <c r="AC125" s="657"/>
      <c r="AD125" s="101"/>
      <c r="AE125" s="176"/>
      <c r="AF125" s="176"/>
      <c r="AG125" s="176"/>
      <c r="AH125" s="82" t="s">
        <v>185</v>
      </c>
      <c r="AJ125" s="34" t="str">
        <f>IF(V125&gt;0,IF(V125&gt;30,"◆30超過","●適合"),"■未答")</f>
        <v>■未答</v>
      </c>
      <c r="AK125" s="178"/>
      <c r="AL125" s="178"/>
      <c r="AM125" s="178"/>
      <c r="AN125" s="178"/>
      <c r="AO125" s="178"/>
      <c r="AP125" s="178"/>
      <c r="AQ125" s="176"/>
      <c r="AR125" s="176"/>
      <c r="AS125" s="176"/>
      <c r="AT125" s="176"/>
      <c r="AU125" s="176"/>
      <c r="AV125" s="101"/>
      <c r="AW125" s="101"/>
      <c r="AX125" s="101"/>
      <c r="AY125" s="101"/>
      <c r="AZ125" s="101"/>
      <c r="BA125" s="101"/>
      <c r="BB125" s="101"/>
      <c r="BC125" s="101"/>
      <c r="BE125" s="1"/>
      <c r="BG125" s="1"/>
      <c r="BH125" s="1"/>
      <c r="BI125" s="1"/>
      <c r="BJ125" s="1"/>
      <c r="BK125" s="1"/>
      <c r="BL125" s="1"/>
      <c r="BM125" s="1"/>
      <c r="BN125" s="1"/>
    </row>
    <row r="126" spans="2:66" ht="20.100000000000001" customHeight="1" x14ac:dyDescent="0.15">
      <c r="B126" s="570"/>
      <c r="C126" s="593"/>
      <c r="D126" s="592"/>
      <c r="E126" s="665"/>
      <c r="F126" s="665"/>
      <c r="G126" s="590" t="s">
        <v>354</v>
      </c>
      <c r="H126" s="591"/>
      <c r="I126" s="125"/>
      <c r="J126" s="77"/>
      <c r="K126" s="77"/>
      <c r="L126" s="77"/>
      <c r="M126" s="77"/>
      <c r="N126" s="77"/>
      <c r="O126" s="77"/>
      <c r="P126" s="77"/>
      <c r="Q126" s="280"/>
      <c r="R126" s="610" t="s">
        <v>300</v>
      </c>
      <c r="S126" s="611"/>
      <c r="T126" s="611"/>
      <c r="U126" s="611"/>
      <c r="V126" s="122" t="s">
        <v>351</v>
      </c>
      <c r="W126" s="306" t="s">
        <v>353</v>
      </c>
      <c r="X126" s="306"/>
      <c r="Y126" s="122" t="s">
        <v>351</v>
      </c>
      <c r="Z126" s="306" t="s">
        <v>352</v>
      </c>
      <c r="AA126" s="306"/>
      <c r="AB126" s="59"/>
      <c r="AC126" s="657"/>
      <c r="AD126" s="101"/>
      <c r="AE126" s="176"/>
      <c r="AF126" s="176"/>
      <c r="AG126" s="176"/>
      <c r="AH126" s="46"/>
      <c r="AI126" s="46"/>
      <c r="AJ126" s="6"/>
      <c r="AK126" s="6"/>
      <c r="AL126" s="28"/>
      <c r="AM126" s="6"/>
      <c r="AN126" s="6"/>
      <c r="AO126" s="6"/>
      <c r="AP126" s="6"/>
      <c r="AQ126" s="6"/>
      <c r="AR126" s="176"/>
      <c r="AS126" s="176"/>
      <c r="AT126" s="176"/>
      <c r="AU126" s="176"/>
      <c r="AV126" s="101"/>
      <c r="AW126" s="101"/>
      <c r="AX126" s="101"/>
      <c r="AY126" s="101"/>
      <c r="AZ126" s="101"/>
      <c r="BA126" s="101"/>
      <c r="BB126" s="101"/>
      <c r="BC126" s="101"/>
      <c r="BE126" s="1"/>
      <c r="BG126" s="1"/>
      <c r="BH126" s="1"/>
      <c r="BI126" s="1"/>
      <c r="BJ126" s="1"/>
      <c r="BK126" s="1"/>
      <c r="BL126" s="1"/>
      <c r="BM126" s="1"/>
      <c r="BN126" s="1"/>
    </row>
    <row r="127" spans="2:66" ht="20.100000000000001" customHeight="1" x14ac:dyDescent="0.15">
      <c r="B127" s="570"/>
      <c r="C127" s="593"/>
      <c r="D127" s="592"/>
      <c r="E127" s="665"/>
      <c r="F127" s="665"/>
      <c r="G127" s="596"/>
      <c r="H127" s="597"/>
      <c r="I127" s="279"/>
      <c r="J127" s="280"/>
      <c r="K127" s="280"/>
      <c r="L127" s="280"/>
      <c r="M127" s="280"/>
      <c r="N127" s="122" t="s">
        <v>351</v>
      </c>
      <c r="O127" s="451" t="s">
        <v>283</v>
      </c>
      <c r="P127" s="451"/>
      <c r="Q127" s="451"/>
      <c r="R127" s="453" t="s">
        <v>302</v>
      </c>
      <c r="S127" s="444"/>
      <c r="T127" s="444"/>
      <c r="U127" s="444"/>
      <c r="V127" s="122" t="s">
        <v>351</v>
      </c>
      <c r="W127" s="301" t="s">
        <v>353</v>
      </c>
      <c r="X127" s="301"/>
      <c r="Y127" s="122" t="s">
        <v>351</v>
      </c>
      <c r="Z127" s="301" t="s">
        <v>352</v>
      </c>
      <c r="AA127" s="301"/>
      <c r="AB127" s="71"/>
      <c r="AC127" s="657"/>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00000000000001" customHeight="1" x14ac:dyDescent="0.15">
      <c r="B128" s="570"/>
      <c r="C128" s="593"/>
      <c r="D128" s="592"/>
      <c r="E128" s="665"/>
      <c r="F128" s="665"/>
      <c r="G128" s="590" t="s">
        <v>350</v>
      </c>
      <c r="H128" s="591"/>
      <c r="I128" s="147" t="s">
        <v>351</v>
      </c>
      <c r="J128" s="451" t="s">
        <v>303</v>
      </c>
      <c r="K128" s="451"/>
      <c r="L128" s="451"/>
      <c r="M128" s="451"/>
      <c r="N128" s="451"/>
      <c r="O128" s="451"/>
      <c r="P128" s="451"/>
      <c r="Q128" s="452"/>
      <c r="R128" s="453" t="s">
        <v>485</v>
      </c>
      <c r="S128" s="444"/>
      <c r="T128" s="444"/>
      <c r="U128" s="444"/>
      <c r="V128" s="122" t="s">
        <v>351</v>
      </c>
      <c r="W128" s="454" t="s">
        <v>216</v>
      </c>
      <c r="X128" s="454"/>
      <c r="Y128" s="122" t="s">
        <v>351</v>
      </c>
      <c r="Z128" s="455" t="s">
        <v>217</v>
      </c>
      <c r="AA128" s="444"/>
      <c r="AB128" s="289"/>
      <c r="AC128" s="657"/>
      <c r="AE128" s="1" t="str">
        <f>+I128</f>
        <v>□</v>
      </c>
      <c r="AF128" s="9"/>
      <c r="AG128" s="9"/>
      <c r="AH128" s="115" t="s">
        <v>141</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00000000000001" customHeight="1" x14ac:dyDescent="0.15">
      <c r="B129" s="570"/>
      <c r="C129" s="593"/>
      <c r="D129" s="592"/>
      <c r="E129" s="665"/>
      <c r="F129" s="665"/>
      <c r="G129" s="593"/>
      <c r="H129" s="594"/>
      <c r="I129" s="147" t="s">
        <v>351</v>
      </c>
      <c r="J129" s="451" t="s">
        <v>304</v>
      </c>
      <c r="K129" s="451"/>
      <c r="L129" s="451"/>
      <c r="M129" s="451"/>
      <c r="N129" s="451"/>
      <c r="O129" s="451"/>
      <c r="P129" s="451"/>
      <c r="Q129" s="452"/>
      <c r="R129" s="434"/>
      <c r="S129" s="288"/>
      <c r="T129" s="288"/>
      <c r="U129" s="288"/>
      <c r="V129" s="288"/>
      <c r="W129" s="288"/>
      <c r="X129" s="327"/>
      <c r="Y129" s="327"/>
      <c r="Z129" s="327"/>
      <c r="AA129" s="301"/>
      <c r="AB129" s="71"/>
      <c r="AC129" s="657"/>
      <c r="AE129" s="1" t="str">
        <f>+I129</f>
        <v>□</v>
      </c>
      <c r="AF129" s="9"/>
      <c r="AG129" s="9"/>
      <c r="AH129" s="115"/>
      <c r="AJ129" s="177"/>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15">
      <c r="B130" s="570"/>
      <c r="C130" s="593"/>
      <c r="D130" s="592"/>
      <c r="E130" s="666"/>
      <c r="F130" s="666"/>
      <c r="G130" s="596"/>
      <c r="H130" s="597"/>
      <c r="I130" s="132"/>
      <c r="J130" s="338"/>
      <c r="K130" s="338"/>
      <c r="L130" s="338"/>
      <c r="M130" s="338"/>
      <c r="N130" s="338"/>
      <c r="O130" s="338"/>
      <c r="P130" s="338"/>
      <c r="Q130" s="341"/>
      <c r="R130" s="330"/>
      <c r="S130" s="331"/>
      <c r="T130" s="331"/>
      <c r="U130" s="331"/>
      <c r="V130" s="331"/>
      <c r="W130" s="331"/>
      <c r="X130" s="148"/>
      <c r="Y130" s="148"/>
      <c r="Z130" s="148"/>
      <c r="AA130" s="324"/>
      <c r="AB130" s="65"/>
      <c r="AC130" s="658"/>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00000000000001" customHeight="1" x14ac:dyDescent="0.15">
      <c r="B131" s="570"/>
      <c r="C131" s="593"/>
      <c r="D131" s="592"/>
      <c r="E131" s="586" t="s">
        <v>561</v>
      </c>
      <c r="F131" s="590"/>
      <c r="G131" s="590"/>
      <c r="H131" s="591"/>
      <c r="I131" s="76"/>
      <c r="J131" s="139"/>
      <c r="K131" s="139"/>
      <c r="L131" s="139"/>
      <c r="M131" s="139"/>
      <c r="N131" s="139"/>
      <c r="O131" s="139"/>
      <c r="P131" s="139"/>
      <c r="Q131" s="142"/>
      <c r="R131" s="316"/>
      <c r="S131" s="317"/>
      <c r="T131" s="317"/>
      <c r="U131" s="317"/>
      <c r="V131" s="317"/>
      <c r="W131" s="317"/>
      <c r="X131" s="144"/>
      <c r="Y131" s="144"/>
      <c r="Z131" s="144"/>
      <c r="AA131" s="67"/>
      <c r="AB131" s="58" t="s">
        <v>102</v>
      </c>
      <c r="AC131" s="662"/>
      <c r="AE131" s="31" t="str">
        <f>+N133</f>
        <v>□</v>
      </c>
      <c r="AH131" s="34" t="str">
        <f>IF(AE131&amp;AE132&amp;AE133="■□□","◎無し",IF(AE131&amp;AE132&amp;AE133="□■□","●適合",IF(AE131&amp;AE132&amp;AE133="□□■","◆未達",IF(AE131&amp;AE132&amp;AE133="□□□","■未答","▼矛盾"))))</f>
        <v>■未答</v>
      </c>
      <c r="AI131" s="46"/>
      <c r="AL131" s="28" t="s">
        <v>103</v>
      </c>
      <c r="AM131" s="35" t="s">
        <v>358</v>
      </c>
      <c r="AN131" s="35" t="s">
        <v>357</v>
      </c>
      <c r="AO131" s="35" t="s">
        <v>356</v>
      </c>
      <c r="AP131" s="35" t="s">
        <v>355</v>
      </c>
      <c r="AQ131" s="35" t="s">
        <v>87</v>
      </c>
      <c r="AS131" s="9"/>
      <c r="AT131" s="9"/>
      <c r="AU131" s="9"/>
      <c r="BE131" s="1"/>
      <c r="BG131" s="1"/>
      <c r="BH131" s="1"/>
      <c r="BI131" s="1"/>
      <c r="BJ131" s="1"/>
      <c r="BK131" s="1"/>
      <c r="BL131" s="1"/>
      <c r="BM131" s="1"/>
      <c r="BN131" s="1"/>
    </row>
    <row r="132" spans="2:66" ht="7.5" customHeight="1" x14ac:dyDescent="0.15">
      <c r="B132" s="570"/>
      <c r="C132" s="593"/>
      <c r="D132" s="592"/>
      <c r="E132" s="592"/>
      <c r="F132" s="593"/>
      <c r="G132" s="593"/>
      <c r="H132" s="594"/>
      <c r="I132" s="69"/>
      <c r="J132" s="274"/>
      <c r="K132" s="274"/>
      <c r="L132" s="274"/>
      <c r="M132" s="274"/>
      <c r="N132" s="274"/>
      <c r="O132" s="274"/>
      <c r="P132" s="274"/>
      <c r="Q132" s="275"/>
      <c r="R132" s="305"/>
      <c r="S132" s="306"/>
      <c r="T132" s="306"/>
      <c r="U132" s="306"/>
      <c r="V132" s="306"/>
      <c r="W132" s="306"/>
      <c r="X132" s="306"/>
      <c r="Y132" s="306"/>
      <c r="Z132" s="306"/>
      <c r="AA132" s="306"/>
      <c r="AB132" s="175"/>
      <c r="AC132" s="657"/>
      <c r="AE132" s="1" t="str">
        <f>+I134</f>
        <v>□</v>
      </c>
      <c r="AL132" s="28"/>
      <c r="AM132" s="32" t="s">
        <v>63</v>
      </c>
      <c r="AN132" s="32" t="s">
        <v>64</v>
      </c>
      <c r="AO132" s="32" t="s">
        <v>65</v>
      </c>
      <c r="AP132" s="34" t="s">
        <v>88</v>
      </c>
      <c r="AQ132" s="34" t="s">
        <v>66</v>
      </c>
      <c r="AS132" s="9"/>
      <c r="AT132" s="9"/>
      <c r="AU132" s="9"/>
      <c r="BE132" s="1"/>
      <c r="BG132" s="1"/>
      <c r="BH132" s="1"/>
      <c r="BI132" s="1"/>
      <c r="BJ132" s="1"/>
      <c r="BK132" s="1"/>
      <c r="BL132" s="1"/>
      <c r="BM132" s="1"/>
      <c r="BN132" s="1"/>
    </row>
    <row r="133" spans="2:66" ht="17.100000000000001" customHeight="1" x14ac:dyDescent="0.15">
      <c r="B133" s="570"/>
      <c r="C133" s="593"/>
      <c r="D133" s="592"/>
      <c r="E133" s="592"/>
      <c r="F133" s="593"/>
      <c r="G133" s="593"/>
      <c r="H133" s="594"/>
      <c r="I133" s="149"/>
      <c r="J133" s="338"/>
      <c r="K133" s="338"/>
      <c r="L133" s="149"/>
      <c r="M133" s="338"/>
      <c r="N133" s="122" t="s">
        <v>351</v>
      </c>
      <c r="O133" s="451" t="s">
        <v>283</v>
      </c>
      <c r="P133" s="451"/>
      <c r="Q133" s="452"/>
      <c r="R133" s="453" t="s">
        <v>485</v>
      </c>
      <c r="S133" s="444"/>
      <c r="T133" s="444"/>
      <c r="U133" s="444"/>
      <c r="V133" s="122" t="s">
        <v>351</v>
      </c>
      <c r="W133" s="454" t="s">
        <v>216</v>
      </c>
      <c r="X133" s="454"/>
      <c r="Y133" s="122" t="s">
        <v>351</v>
      </c>
      <c r="Z133" s="455" t="s">
        <v>217</v>
      </c>
      <c r="AA133" s="444"/>
      <c r="AB133" s="289"/>
      <c r="AC133" s="657"/>
      <c r="AD133" s="101"/>
      <c r="AE133" s="1" t="str">
        <f>+I135</f>
        <v>□</v>
      </c>
      <c r="AH133" s="115" t="s">
        <v>141</v>
      </c>
      <c r="AJ133" s="32" t="str">
        <f>IF(V133&amp;Y133="■□","◎過分",IF(V133&amp;Y133="□■","●適合",IF(V133&amp;Y133="□□","■未答","▼矛盾")))</f>
        <v>■未答</v>
      </c>
      <c r="AS133" s="176"/>
      <c r="AT133" s="176"/>
      <c r="AU133" s="176"/>
      <c r="AV133" s="101"/>
      <c r="AW133" s="101"/>
      <c r="AX133" s="101"/>
      <c r="AY133" s="101"/>
      <c r="AZ133" s="101"/>
      <c r="BA133" s="101"/>
      <c r="BB133" s="101"/>
      <c r="BC133" s="101"/>
      <c r="BE133" s="1"/>
      <c r="BG133" s="1"/>
      <c r="BH133" s="1"/>
      <c r="BI133" s="1"/>
      <c r="BJ133" s="1"/>
      <c r="BK133" s="1"/>
      <c r="BL133" s="1"/>
      <c r="BM133" s="1"/>
      <c r="BN133" s="1"/>
    </row>
    <row r="134" spans="2:66" ht="17.100000000000001" customHeight="1" x14ac:dyDescent="0.15">
      <c r="B134" s="570"/>
      <c r="C134" s="593"/>
      <c r="D134" s="592"/>
      <c r="E134" s="592"/>
      <c r="F134" s="593"/>
      <c r="G134" s="593"/>
      <c r="H134" s="594"/>
      <c r="I134" s="122" t="s">
        <v>361</v>
      </c>
      <c r="J134" s="451" t="s">
        <v>305</v>
      </c>
      <c r="K134" s="451"/>
      <c r="L134" s="451"/>
      <c r="M134" s="451"/>
      <c r="N134" s="451"/>
      <c r="O134" s="451"/>
      <c r="P134" s="451"/>
      <c r="Q134" s="452"/>
      <c r="R134" s="434"/>
      <c r="S134" s="288"/>
      <c r="T134" s="288"/>
      <c r="U134" s="288"/>
      <c r="V134" s="288"/>
      <c r="W134" s="288"/>
      <c r="X134" s="327"/>
      <c r="Y134" s="327"/>
      <c r="Z134" s="327"/>
      <c r="AA134" s="301"/>
      <c r="AB134" s="71"/>
      <c r="AC134" s="657"/>
      <c r="AE134" s="176"/>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00000000000001" customHeight="1" x14ac:dyDescent="0.15">
      <c r="B135" s="570"/>
      <c r="C135" s="593"/>
      <c r="D135" s="592"/>
      <c r="E135" s="592"/>
      <c r="F135" s="596"/>
      <c r="G135" s="596"/>
      <c r="H135" s="597"/>
      <c r="I135" s="123" t="s">
        <v>361</v>
      </c>
      <c r="J135" s="548" t="s">
        <v>307</v>
      </c>
      <c r="K135" s="548"/>
      <c r="L135" s="548"/>
      <c r="M135" s="548"/>
      <c r="N135" s="548"/>
      <c r="O135" s="548"/>
      <c r="P135" s="548"/>
      <c r="Q135" s="612"/>
      <c r="R135" s="335"/>
      <c r="S135" s="324"/>
      <c r="T135" s="324"/>
      <c r="U135" s="324"/>
      <c r="V135" s="324"/>
      <c r="W135" s="324"/>
      <c r="X135" s="324"/>
      <c r="Y135" s="324"/>
      <c r="Z135" s="324"/>
      <c r="AA135" s="324"/>
      <c r="AB135" s="65"/>
      <c r="AC135" s="657"/>
      <c r="AE135" s="176"/>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15">
      <c r="B136" s="570"/>
      <c r="C136" s="593"/>
      <c r="D136" s="592"/>
      <c r="E136" s="665"/>
      <c r="F136" s="590" t="s">
        <v>375</v>
      </c>
      <c r="G136" s="590"/>
      <c r="H136" s="591"/>
      <c r="I136" s="77"/>
      <c r="J136" s="77"/>
      <c r="K136" s="77"/>
      <c r="L136" s="77"/>
      <c r="M136" s="77"/>
      <c r="N136" s="77"/>
      <c r="O136" s="77"/>
      <c r="P136" s="77"/>
      <c r="Q136" s="78"/>
      <c r="R136" s="734" t="s">
        <v>308</v>
      </c>
      <c r="S136" s="735"/>
      <c r="T136" s="735"/>
      <c r="U136" s="735"/>
      <c r="V136" s="735"/>
      <c r="W136" s="735"/>
      <c r="X136" s="735"/>
      <c r="Y136" s="735"/>
      <c r="Z136" s="735"/>
      <c r="AA136" s="735"/>
      <c r="AB136" s="736"/>
      <c r="AC136" s="657"/>
      <c r="AE136" s="31" t="str">
        <f>+I137</f>
        <v>□</v>
      </c>
      <c r="AH136" s="32" t="str">
        <f>IF(AE136&amp;AE137="■□","◎避け",IF(AE136&amp;AE137="□■","●無し",IF(AE136&amp;AE137="□□","■未答","▼矛盾")))</f>
        <v>■未答</v>
      </c>
      <c r="AI136" s="33"/>
      <c r="AL136" s="28" t="s">
        <v>83</v>
      </c>
      <c r="AM136" s="35" t="s">
        <v>373</v>
      </c>
      <c r="AN136" s="35" t="s">
        <v>372</v>
      </c>
      <c r="AO136" s="35" t="s">
        <v>371</v>
      </c>
      <c r="AP136" s="35" t="s">
        <v>87</v>
      </c>
      <c r="AQ136" s="9"/>
      <c r="AR136" s="9"/>
      <c r="AS136" s="9"/>
      <c r="AT136" s="9"/>
      <c r="AU136" s="9"/>
      <c r="BE136" s="1"/>
      <c r="BG136" s="1"/>
      <c r="BH136" s="1"/>
      <c r="BI136" s="1"/>
      <c r="BJ136" s="1"/>
      <c r="BK136" s="1"/>
      <c r="BL136" s="1"/>
      <c r="BM136" s="1"/>
      <c r="BN136" s="1"/>
    </row>
    <row r="137" spans="2:66" ht="12" customHeight="1" x14ac:dyDescent="0.15">
      <c r="B137" s="570"/>
      <c r="C137" s="593"/>
      <c r="D137" s="592"/>
      <c r="E137" s="665"/>
      <c r="F137" s="593"/>
      <c r="G137" s="593"/>
      <c r="H137" s="594"/>
      <c r="I137" s="122" t="s">
        <v>361</v>
      </c>
      <c r="J137" s="451" t="s">
        <v>309</v>
      </c>
      <c r="K137" s="451"/>
      <c r="L137" s="451"/>
      <c r="M137" s="451"/>
      <c r="N137" s="451"/>
      <c r="O137" s="451"/>
      <c r="P137" s="451"/>
      <c r="Q137" s="452"/>
      <c r="R137" s="737"/>
      <c r="S137" s="445"/>
      <c r="T137" s="445"/>
      <c r="U137" s="445"/>
      <c r="V137" s="445"/>
      <c r="W137" s="445"/>
      <c r="X137" s="445"/>
      <c r="Y137" s="445"/>
      <c r="Z137" s="445"/>
      <c r="AA137" s="445"/>
      <c r="AB137" s="738"/>
      <c r="AC137" s="657"/>
      <c r="AE137" s="1" t="str">
        <f>+I138</f>
        <v>□</v>
      </c>
      <c r="AM137" s="32" t="s">
        <v>310</v>
      </c>
      <c r="AN137" s="32" t="s">
        <v>311</v>
      </c>
      <c r="AO137" s="34" t="s">
        <v>88</v>
      </c>
      <c r="AP137" s="34" t="s">
        <v>66</v>
      </c>
      <c r="AQ137" s="9"/>
      <c r="AR137" s="9"/>
      <c r="AS137" s="9"/>
      <c r="AT137" s="9"/>
      <c r="AU137" s="9"/>
      <c r="BE137" s="1"/>
      <c r="BG137" s="1"/>
      <c r="BH137" s="1"/>
      <c r="BI137" s="1"/>
      <c r="BJ137" s="1"/>
      <c r="BK137" s="1"/>
      <c r="BL137" s="1"/>
      <c r="BM137" s="1"/>
      <c r="BN137" s="1"/>
    </row>
    <row r="138" spans="2:66" ht="12" customHeight="1" x14ac:dyDescent="0.15">
      <c r="B138" s="570"/>
      <c r="C138" s="593"/>
      <c r="D138" s="592"/>
      <c r="E138" s="665"/>
      <c r="F138" s="593"/>
      <c r="G138" s="593"/>
      <c r="H138" s="594"/>
      <c r="I138" s="122" t="s">
        <v>361</v>
      </c>
      <c r="J138" s="451" t="s">
        <v>312</v>
      </c>
      <c r="K138" s="451"/>
      <c r="L138" s="451"/>
      <c r="M138" s="451"/>
      <c r="N138" s="451"/>
      <c r="O138" s="451"/>
      <c r="P138" s="451"/>
      <c r="Q138" s="452"/>
      <c r="R138" s="737"/>
      <c r="S138" s="445"/>
      <c r="T138" s="445"/>
      <c r="U138" s="445"/>
      <c r="V138" s="445"/>
      <c r="W138" s="445"/>
      <c r="X138" s="445"/>
      <c r="Y138" s="445"/>
      <c r="Z138" s="445"/>
      <c r="AA138" s="445"/>
      <c r="AB138" s="738"/>
      <c r="AC138" s="657"/>
      <c r="AQ138" s="6"/>
      <c r="AR138" s="9"/>
      <c r="AS138" s="9"/>
      <c r="AT138" s="9"/>
      <c r="AU138" s="9"/>
      <c r="BE138" s="1"/>
      <c r="BG138" s="1"/>
      <c r="BH138" s="1"/>
      <c r="BI138" s="1"/>
      <c r="BJ138" s="1"/>
      <c r="BK138" s="1"/>
      <c r="BL138" s="1"/>
      <c r="BM138" s="1"/>
      <c r="BN138" s="1"/>
    </row>
    <row r="139" spans="2:66" ht="26.25" customHeight="1" x14ac:dyDescent="0.15">
      <c r="B139" s="570"/>
      <c r="C139" s="593"/>
      <c r="D139" s="592"/>
      <c r="E139" s="665"/>
      <c r="F139" s="596"/>
      <c r="G139" s="596"/>
      <c r="H139" s="597"/>
      <c r="I139" s="73"/>
      <c r="J139" s="73"/>
      <c r="K139" s="73"/>
      <c r="L139" s="73"/>
      <c r="M139" s="73"/>
      <c r="N139" s="73"/>
      <c r="O139" s="73"/>
      <c r="P139" s="73"/>
      <c r="Q139" s="74"/>
      <c r="R139" s="739"/>
      <c r="S139" s="740"/>
      <c r="T139" s="740"/>
      <c r="U139" s="740"/>
      <c r="V139" s="740"/>
      <c r="W139" s="740"/>
      <c r="X139" s="740"/>
      <c r="Y139" s="740"/>
      <c r="Z139" s="740"/>
      <c r="AA139" s="740"/>
      <c r="AB139" s="741"/>
      <c r="AC139" s="657"/>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15">
      <c r="B140" s="570"/>
      <c r="C140" s="593"/>
      <c r="D140" s="592"/>
      <c r="E140" s="665"/>
      <c r="F140" s="590" t="s">
        <v>374</v>
      </c>
      <c r="G140" s="590"/>
      <c r="H140" s="591"/>
      <c r="I140" s="77"/>
      <c r="J140" s="77"/>
      <c r="K140" s="77"/>
      <c r="L140" s="77"/>
      <c r="M140" s="77"/>
      <c r="N140" s="77"/>
      <c r="O140" s="77"/>
      <c r="P140" s="77"/>
      <c r="Q140" s="78"/>
      <c r="R140" s="734" t="s">
        <v>308</v>
      </c>
      <c r="S140" s="735"/>
      <c r="T140" s="735"/>
      <c r="U140" s="735"/>
      <c r="V140" s="735"/>
      <c r="W140" s="735"/>
      <c r="X140" s="735"/>
      <c r="Y140" s="735"/>
      <c r="Z140" s="735"/>
      <c r="AA140" s="735"/>
      <c r="AB140" s="736"/>
      <c r="AC140" s="657"/>
      <c r="AE140" s="31" t="str">
        <f>+I141</f>
        <v>□</v>
      </c>
      <c r="AH140" s="32" t="str">
        <f>IF(AE140&amp;AE141="■□","◎避け",IF(AE140&amp;AE141="□■","●無し",IF(AE140&amp;AE141="□□","■未答","▼矛盾")))</f>
        <v>■未答</v>
      </c>
      <c r="AI140" s="33"/>
      <c r="AL140" s="28" t="s">
        <v>83</v>
      </c>
      <c r="AM140" s="35" t="s">
        <v>373</v>
      </c>
      <c r="AN140" s="35" t="s">
        <v>372</v>
      </c>
      <c r="AO140" s="35" t="s">
        <v>371</v>
      </c>
      <c r="AP140" s="35" t="s">
        <v>87</v>
      </c>
      <c r="AR140" s="9"/>
      <c r="AS140" s="9"/>
      <c r="AT140" s="9"/>
      <c r="AU140" s="9"/>
      <c r="BE140" s="1"/>
      <c r="BG140" s="1"/>
      <c r="BH140" s="1"/>
      <c r="BI140" s="1"/>
      <c r="BJ140" s="1"/>
      <c r="BK140" s="1"/>
      <c r="BL140" s="1"/>
      <c r="BM140" s="1"/>
      <c r="BN140" s="1"/>
    </row>
    <row r="141" spans="2:66" ht="12" customHeight="1" x14ac:dyDescent="0.15">
      <c r="B141" s="570"/>
      <c r="C141" s="593"/>
      <c r="D141" s="592"/>
      <c r="E141" s="665"/>
      <c r="F141" s="593"/>
      <c r="G141" s="593"/>
      <c r="H141" s="594"/>
      <c r="I141" s="122" t="s">
        <v>361</v>
      </c>
      <c r="J141" s="451" t="s">
        <v>309</v>
      </c>
      <c r="K141" s="451"/>
      <c r="L141" s="451"/>
      <c r="M141" s="451"/>
      <c r="N141" s="451"/>
      <c r="O141" s="451"/>
      <c r="P141" s="451"/>
      <c r="Q141" s="452"/>
      <c r="R141" s="737"/>
      <c r="S141" s="445"/>
      <c r="T141" s="445"/>
      <c r="U141" s="445"/>
      <c r="V141" s="445"/>
      <c r="W141" s="445"/>
      <c r="X141" s="445"/>
      <c r="Y141" s="445"/>
      <c r="Z141" s="445"/>
      <c r="AA141" s="445"/>
      <c r="AB141" s="738"/>
      <c r="AC141" s="657"/>
      <c r="AE141" s="1" t="str">
        <f>+I142</f>
        <v>□</v>
      </c>
      <c r="AM141" s="32" t="s">
        <v>310</v>
      </c>
      <c r="AN141" s="32" t="s">
        <v>311</v>
      </c>
      <c r="AO141" s="34" t="s">
        <v>88</v>
      </c>
      <c r="AP141" s="34" t="s">
        <v>66</v>
      </c>
      <c r="AR141" s="9"/>
      <c r="AS141" s="9"/>
      <c r="AT141" s="9"/>
      <c r="AU141" s="9"/>
      <c r="BE141" s="1"/>
      <c r="BG141" s="1"/>
      <c r="BH141" s="1"/>
      <c r="BI141" s="1"/>
      <c r="BJ141" s="1"/>
      <c r="BK141" s="1"/>
      <c r="BL141" s="1"/>
      <c r="BM141" s="1"/>
      <c r="BN141" s="1"/>
    </row>
    <row r="142" spans="2:66" ht="12" customHeight="1" x14ac:dyDescent="0.15">
      <c r="B142" s="570"/>
      <c r="C142" s="593"/>
      <c r="D142" s="592"/>
      <c r="E142" s="665"/>
      <c r="F142" s="593"/>
      <c r="G142" s="593"/>
      <c r="H142" s="594"/>
      <c r="I142" s="122" t="s">
        <v>361</v>
      </c>
      <c r="J142" s="451" t="s">
        <v>312</v>
      </c>
      <c r="K142" s="451"/>
      <c r="L142" s="451"/>
      <c r="M142" s="451"/>
      <c r="N142" s="451"/>
      <c r="O142" s="451"/>
      <c r="P142" s="451"/>
      <c r="Q142" s="452"/>
      <c r="R142" s="737"/>
      <c r="S142" s="445"/>
      <c r="T142" s="445"/>
      <c r="U142" s="445"/>
      <c r="V142" s="445"/>
      <c r="W142" s="445"/>
      <c r="X142" s="445"/>
      <c r="Y142" s="445"/>
      <c r="Z142" s="445"/>
      <c r="AA142" s="445"/>
      <c r="AB142" s="738"/>
      <c r="AC142" s="657"/>
      <c r="AR142" s="9"/>
      <c r="AS142" s="9"/>
      <c r="AT142" s="9"/>
      <c r="AU142" s="9"/>
      <c r="BE142" s="1"/>
      <c r="BG142" s="1"/>
      <c r="BH142" s="1"/>
      <c r="BI142" s="1"/>
      <c r="BJ142" s="1"/>
      <c r="BK142" s="1"/>
      <c r="BL142" s="1"/>
      <c r="BM142" s="1"/>
      <c r="BN142" s="1"/>
    </row>
    <row r="143" spans="2:66" ht="19.5" customHeight="1" x14ac:dyDescent="0.15">
      <c r="B143" s="919"/>
      <c r="C143" s="596"/>
      <c r="D143" s="595"/>
      <c r="E143" s="666"/>
      <c r="F143" s="596"/>
      <c r="G143" s="596"/>
      <c r="H143" s="597"/>
      <c r="I143" s="73"/>
      <c r="J143" s="73"/>
      <c r="K143" s="73"/>
      <c r="L143" s="73"/>
      <c r="M143" s="73"/>
      <c r="N143" s="73"/>
      <c r="O143" s="73"/>
      <c r="P143" s="73"/>
      <c r="Q143" s="74"/>
      <c r="R143" s="739"/>
      <c r="S143" s="740"/>
      <c r="T143" s="740"/>
      <c r="U143" s="740"/>
      <c r="V143" s="740"/>
      <c r="W143" s="740"/>
      <c r="X143" s="740"/>
      <c r="Y143" s="740"/>
      <c r="Z143" s="740"/>
      <c r="AA143" s="740"/>
      <c r="AB143" s="741"/>
      <c r="AC143" s="658"/>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15">
      <c r="B144" s="570" t="s">
        <v>370</v>
      </c>
      <c r="C144" s="571"/>
      <c r="D144" s="577" t="s">
        <v>369</v>
      </c>
      <c r="E144" s="578"/>
      <c r="F144" s="578"/>
      <c r="G144" s="578"/>
      <c r="H144" s="579"/>
      <c r="I144" s="69"/>
      <c r="J144" s="274"/>
      <c r="K144" s="274"/>
      <c r="L144" s="274"/>
      <c r="M144" s="274"/>
      <c r="N144" s="274"/>
      <c r="O144" s="274"/>
      <c r="P144" s="274"/>
      <c r="Q144" s="275"/>
      <c r="R144" s="305"/>
      <c r="S144" s="306"/>
      <c r="T144" s="306"/>
      <c r="U144" s="306"/>
      <c r="V144" s="306"/>
      <c r="W144" s="306"/>
      <c r="X144" s="306"/>
      <c r="Y144" s="306"/>
      <c r="Z144" s="306"/>
      <c r="AA144" s="306"/>
      <c r="AB144" s="127" t="s">
        <v>102</v>
      </c>
      <c r="AC144" s="658"/>
      <c r="AE144" s="31" t="str">
        <f>+I147</f>
        <v>□</v>
      </c>
      <c r="AH144" s="34" t="str">
        <f>IF(AE144&amp;AE145&amp;AE146="■□□","◎無し",IF(AE144&amp;AE145&amp;AE146="□■□","●適合",IF(AE144&amp;AE145&amp;AE146="□□■","◆未達",IF(AE144&amp;AE145&amp;AE146="□□□","■未答","▼矛盾"))))</f>
        <v>■未答</v>
      </c>
      <c r="AI144" s="46"/>
      <c r="AL144" s="28" t="s">
        <v>103</v>
      </c>
      <c r="AM144" s="35" t="s">
        <v>358</v>
      </c>
      <c r="AN144" s="35" t="s">
        <v>357</v>
      </c>
      <c r="AO144" s="35" t="s">
        <v>356</v>
      </c>
      <c r="AP144" s="35" t="s">
        <v>355</v>
      </c>
      <c r="AQ144" s="35" t="s">
        <v>87</v>
      </c>
      <c r="AS144" s="9"/>
      <c r="AT144" s="9"/>
      <c r="AU144" s="9"/>
      <c r="BE144" s="1"/>
      <c r="BG144" s="1"/>
      <c r="BH144" s="1"/>
      <c r="BI144" s="1"/>
      <c r="BJ144" s="1"/>
      <c r="BK144" s="1"/>
      <c r="BL144" s="1"/>
      <c r="BM144" s="1"/>
      <c r="BN144" s="1"/>
    </row>
    <row r="145" spans="2:66" ht="7.5" customHeight="1" x14ac:dyDescent="0.15">
      <c r="B145" s="570"/>
      <c r="C145" s="571"/>
      <c r="D145" s="577"/>
      <c r="E145" s="578"/>
      <c r="F145" s="578"/>
      <c r="G145" s="578"/>
      <c r="H145" s="579"/>
      <c r="I145" s="69"/>
      <c r="J145" s="274"/>
      <c r="K145" s="274"/>
      <c r="L145" s="274"/>
      <c r="M145" s="274"/>
      <c r="N145" s="274"/>
      <c r="O145" s="274"/>
      <c r="P145" s="274"/>
      <c r="Q145" s="275"/>
      <c r="R145" s="305"/>
      <c r="S145" s="306"/>
      <c r="T145" s="306"/>
      <c r="U145" s="306"/>
      <c r="V145" s="306"/>
      <c r="W145" s="306"/>
      <c r="X145" s="306"/>
      <c r="Y145" s="306"/>
      <c r="Z145" s="306"/>
      <c r="AA145" s="306"/>
      <c r="AB145" s="175"/>
      <c r="AC145" s="742"/>
      <c r="AE145" s="1" t="str">
        <f>+I149</f>
        <v>□</v>
      </c>
      <c r="AL145" s="28"/>
      <c r="AM145" s="32" t="s">
        <v>63</v>
      </c>
      <c r="AN145" s="32" t="s">
        <v>64</v>
      </c>
      <c r="AO145" s="32" t="s">
        <v>65</v>
      </c>
      <c r="AP145" s="34" t="s">
        <v>88</v>
      </c>
      <c r="AQ145" s="34" t="s">
        <v>66</v>
      </c>
      <c r="AS145" s="9"/>
      <c r="AT145" s="9"/>
      <c r="AU145" s="9"/>
      <c r="BE145" s="1"/>
      <c r="BG145" s="1"/>
      <c r="BH145" s="1"/>
      <c r="BI145" s="1"/>
      <c r="BJ145" s="1"/>
      <c r="BK145" s="1"/>
      <c r="BL145" s="1"/>
      <c r="BM145" s="1"/>
      <c r="BN145" s="1"/>
    </row>
    <row r="146" spans="2:66" ht="18" customHeight="1" x14ac:dyDescent="0.15">
      <c r="B146" s="570"/>
      <c r="C146" s="571"/>
      <c r="D146" s="577"/>
      <c r="E146" s="578"/>
      <c r="F146" s="578"/>
      <c r="G146" s="578"/>
      <c r="H146" s="579"/>
      <c r="I146" s="69"/>
      <c r="J146" s="274"/>
      <c r="K146" s="274"/>
      <c r="L146" s="274"/>
      <c r="M146" s="274"/>
      <c r="N146" s="274"/>
      <c r="O146" s="274"/>
      <c r="P146" s="274"/>
      <c r="Q146" s="275"/>
      <c r="R146" s="30" t="s">
        <v>351</v>
      </c>
      <c r="S146" s="611" t="s">
        <v>313</v>
      </c>
      <c r="T146" s="611"/>
      <c r="U146" s="611"/>
      <c r="V146" s="611"/>
      <c r="W146" s="611"/>
      <c r="X146" s="611"/>
      <c r="Y146" s="611"/>
      <c r="Z146" s="611"/>
      <c r="AA146" s="611"/>
      <c r="AB146" s="630"/>
      <c r="AC146" s="742"/>
      <c r="AE146" s="1" t="str">
        <f>+I150</f>
        <v>□</v>
      </c>
      <c r="AS146" s="9"/>
      <c r="AT146" s="9"/>
      <c r="AU146" s="9"/>
      <c r="BE146" s="1"/>
      <c r="BG146" s="1"/>
      <c r="BH146" s="1"/>
      <c r="BI146" s="1"/>
      <c r="BJ146" s="1"/>
      <c r="BK146" s="1"/>
      <c r="BL146" s="1"/>
      <c r="BM146" s="1"/>
      <c r="BN146" s="1"/>
    </row>
    <row r="147" spans="2:66" ht="18" customHeight="1" x14ac:dyDescent="0.15">
      <c r="B147" s="570"/>
      <c r="C147" s="571"/>
      <c r="D147" s="577"/>
      <c r="E147" s="578"/>
      <c r="F147" s="578"/>
      <c r="G147" s="578"/>
      <c r="H147" s="579"/>
      <c r="I147" s="48" t="s">
        <v>361</v>
      </c>
      <c r="J147" s="283" t="s">
        <v>314</v>
      </c>
      <c r="K147" s="283"/>
      <c r="L147" s="283"/>
      <c r="M147" s="283"/>
      <c r="N147" s="283"/>
      <c r="O147" s="283"/>
      <c r="P147" s="283"/>
      <c r="Q147" s="284"/>
      <c r="R147" s="30" t="s">
        <v>351</v>
      </c>
      <c r="S147" s="444" t="s">
        <v>315</v>
      </c>
      <c r="T147" s="444"/>
      <c r="U147" s="444"/>
      <c r="V147" s="444"/>
      <c r="W147" s="444"/>
      <c r="X147" s="444"/>
      <c r="Y147" s="444"/>
      <c r="Z147" s="444"/>
      <c r="AA147" s="444"/>
      <c r="AB147" s="455"/>
      <c r="AC147" s="742"/>
      <c r="AS147" s="9"/>
      <c r="AT147" s="9"/>
      <c r="AU147" s="9"/>
      <c r="BE147" s="1"/>
      <c r="BG147" s="1"/>
      <c r="BH147" s="1"/>
      <c r="BI147" s="1"/>
      <c r="BJ147" s="1"/>
      <c r="BK147" s="1"/>
      <c r="BL147" s="1"/>
      <c r="BM147" s="1"/>
      <c r="BN147" s="1"/>
    </row>
    <row r="148" spans="2:66" ht="17.25" customHeight="1" x14ac:dyDescent="0.15">
      <c r="B148" s="570"/>
      <c r="C148" s="571"/>
      <c r="D148" s="577"/>
      <c r="E148" s="578"/>
      <c r="F148" s="578"/>
      <c r="G148" s="578"/>
      <c r="H148" s="579"/>
      <c r="I148" s="69"/>
      <c r="J148" s="283"/>
      <c r="K148" s="283"/>
      <c r="L148" s="283"/>
      <c r="M148" s="283"/>
      <c r="N148" s="283"/>
      <c r="O148" s="283"/>
      <c r="P148" s="283"/>
      <c r="Q148" s="284"/>
      <c r="R148" s="37"/>
      <c r="S148" s="444"/>
      <c r="T148" s="444"/>
      <c r="U148" s="444"/>
      <c r="V148" s="444"/>
      <c r="W148" s="444"/>
      <c r="X148" s="444"/>
      <c r="Y148" s="444"/>
      <c r="Z148" s="444"/>
      <c r="AA148" s="444"/>
      <c r="AB148" s="455"/>
      <c r="AC148" s="742"/>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00000000000001" customHeight="1" x14ac:dyDescent="0.15">
      <c r="B149" s="570"/>
      <c r="C149" s="571"/>
      <c r="D149" s="665"/>
      <c r="E149" s="583" t="s">
        <v>52</v>
      </c>
      <c r="F149" s="674"/>
      <c r="G149" s="674"/>
      <c r="H149" s="731"/>
      <c r="I149" s="48" t="s">
        <v>351</v>
      </c>
      <c r="J149" s="283" t="s">
        <v>160</v>
      </c>
      <c r="K149" s="283"/>
      <c r="L149" s="283"/>
      <c r="M149" s="283"/>
      <c r="N149" s="283"/>
      <c r="O149" s="283"/>
      <c r="P149" s="283"/>
      <c r="Q149" s="284"/>
      <c r="R149" s="453" t="s">
        <v>234</v>
      </c>
      <c r="S149" s="444"/>
      <c r="T149" s="444"/>
      <c r="U149" s="444"/>
      <c r="V149" s="444"/>
      <c r="W149" s="444"/>
      <c r="X149" s="444"/>
      <c r="Y149" s="450"/>
      <c r="Z149" s="450"/>
      <c r="AA149" s="301" t="s">
        <v>359</v>
      </c>
      <c r="AB149" s="71"/>
      <c r="AC149" s="742"/>
      <c r="AE149" s="9"/>
      <c r="AF149" s="9"/>
      <c r="AG149" s="9"/>
      <c r="AH149" s="82" t="s">
        <v>235</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00000000000001" customHeight="1" x14ac:dyDescent="0.15">
      <c r="B150" s="570"/>
      <c r="C150" s="571"/>
      <c r="D150" s="665"/>
      <c r="E150" s="583"/>
      <c r="F150" s="674"/>
      <c r="G150" s="674"/>
      <c r="H150" s="731"/>
      <c r="I150" s="48" t="s">
        <v>351</v>
      </c>
      <c r="J150" s="283" t="s">
        <v>237</v>
      </c>
      <c r="K150" s="283"/>
      <c r="L150" s="283"/>
      <c r="M150" s="283"/>
      <c r="N150" s="283"/>
      <c r="O150" s="283"/>
      <c r="P150" s="283"/>
      <c r="Q150" s="284"/>
      <c r="R150" s="453" t="s">
        <v>238</v>
      </c>
      <c r="S150" s="444"/>
      <c r="T150" s="444"/>
      <c r="U150" s="444"/>
      <c r="V150" s="444"/>
      <c r="W150" s="444"/>
      <c r="X150" s="444"/>
      <c r="Y150" s="450"/>
      <c r="Z150" s="450"/>
      <c r="AA150" s="301" t="s">
        <v>359</v>
      </c>
      <c r="AB150" s="71"/>
      <c r="AC150" s="742"/>
      <c r="AE150" s="9"/>
      <c r="AF150" s="9"/>
      <c r="AG150" s="9"/>
      <c r="AH150" s="82" t="s">
        <v>239</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00000000000001" customHeight="1" x14ac:dyDescent="0.15">
      <c r="B151" s="570"/>
      <c r="C151" s="571"/>
      <c r="D151" s="665"/>
      <c r="E151" s="583"/>
      <c r="F151" s="674"/>
      <c r="G151" s="674"/>
      <c r="H151" s="731"/>
      <c r="I151" s="283"/>
      <c r="J151" s="283"/>
      <c r="K151" s="283"/>
      <c r="L151" s="283"/>
      <c r="M151" s="283"/>
      <c r="N151" s="283"/>
      <c r="O151" s="283"/>
      <c r="P151" s="283"/>
      <c r="Q151" s="284"/>
      <c r="R151" s="328" t="s">
        <v>240</v>
      </c>
      <c r="S151" s="301"/>
      <c r="T151" s="301"/>
      <c r="U151" s="301"/>
      <c r="V151" s="301"/>
      <c r="W151" s="301"/>
      <c r="X151" s="301"/>
      <c r="Y151" s="450"/>
      <c r="Z151" s="450"/>
      <c r="AA151" s="301" t="s">
        <v>359</v>
      </c>
      <c r="AB151" s="71"/>
      <c r="AC151" s="742"/>
      <c r="AE151" s="9"/>
      <c r="AF151" s="9"/>
      <c r="AG151" s="9"/>
      <c r="AH151" s="82" t="s">
        <v>241</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00000000000001" customHeight="1" x14ac:dyDescent="0.15">
      <c r="B152" s="570"/>
      <c r="C152" s="571"/>
      <c r="D152" s="665"/>
      <c r="E152" s="583" t="s">
        <v>427</v>
      </c>
      <c r="F152" s="674"/>
      <c r="G152" s="674"/>
      <c r="H152" s="731"/>
      <c r="I152" s="69"/>
      <c r="J152" s="280"/>
      <c r="K152" s="280"/>
      <c r="L152" s="283"/>
      <c r="M152" s="283"/>
      <c r="N152" s="283"/>
      <c r="O152" s="283"/>
      <c r="P152" s="283"/>
      <c r="Q152" s="284"/>
      <c r="R152" s="305"/>
      <c r="S152" s="306"/>
      <c r="T152" s="306"/>
      <c r="U152" s="306"/>
      <c r="V152" s="306"/>
      <c r="W152" s="306"/>
      <c r="X152" s="306"/>
      <c r="Y152" s="306"/>
      <c r="Z152" s="306"/>
      <c r="AA152" s="306"/>
      <c r="AB152" s="306"/>
      <c r="AC152" s="742"/>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00000000000001" customHeight="1" x14ac:dyDescent="0.15">
      <c r="B153" s="570"/>
      <c r="C153" s="571"/>
      <c r="D153" s="665"/>
      <c r="E153" s="583"/>
      <c r="F153" s="674"/>
      <c r="G153" s="674"/>
      <c r="H153" s="731"/>
      <c r="I153" s="69"/>
      <c r="J153" s="280"/>
      <c r="K153" s="280"/>
      <c r="L153" s="283"/>
      <c r="M153" s="283"/>
      <c r="N153" s="283"/>
      <c r="O153" s="283"/>
      <c r="P153" s="283"/>
      <c r="Q153" s="284"/>
      <c r="R153" s="610" t="s">
        <v>260</v>
      </c>
      <c r="S153" s="611"/>
      <c r="T153" s="611"/>
      <c r="U153" s="611"/>
      <c r="V153" s="611"/>
      <c r="W153" s="611"/>
      <c r="X153" s="611"/>
      <c r="Y153" s="450"/>
      <c r="Z153" s="450"/>
      <c r="AA153" s="306" t="s">
        <v>359</v>
      </c>
      <c r="AB153" s="306"/>
      <c r="AC153" s="742"/>
      <c r="AE153" s="9"/>
      <c r="AF153" s="9"/>
      <c r="AG153" s="9"/>
      <c r="AH153" s="82" t="s">
        <v>261</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00000000000001" customHeight="1" thickBot="1" x14ac:dyDescent="0.2">
      <c r="B154" s="572"/>
      <c r="C154" s="573"/>
      <c r="D154" s="776"/>
      <c r="E154" s="632"/>
      <c r="F154" s="743"/>
      <c r="G154" s="743"/>
      <c r="H154" s="744"/>
      <c r="I154" s="110"/>
      <c r="J154" s="150"/>
      <c r="K154" s="150"/>
      <c r="L154" s="105"/>
      <c r="M154" s="105"/>
      <c r="N154" s="105"/>
      <c r="O154" s="105"/>
      <c r="P154" s="105"/>
      <c r="Q154" s="106"/>
      <c r="R154" s="108"/>
      <c r="S154" s="108"/>
      <c r="T154" s="108"/>
      <c r="U154" s="108"/>
      <c r="V154" s="108"/>
      <c r="W154" s="108"/>
      <c r="X154" s="108"/>
      <c r="Y154" s="108"/>
      <c r="Z154" s="108"/>
      <c r="AA154" s="108"/>
      <c r="AB154" s="108"/>
      <c r="AC154" s="742"/>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00000000000001" customHeight="1" x14ac:dyDescent="0.15">
      <c r="B155" s="568" t="s">
        <v>368</v>
      </c>
      <c r="C155" s="936"/>
      <c r="D155" s="635" t="s">
        <v>53</v>
      </c>
      <c r="E155" s="635"/>
      <c r="F155" s="635"/>
      <c r="G155" s="635"/>
      <c r="H155" s="636"/>
      <c r="I155" s="43" t="s">
        <v>361</v>
      </c>
      <c r="J155" s="23" t="s">
        <v>318</v>
      </c>
      <c r="K155" s="118"/>
      <c r="L155" s="118"/>
      <c r="M155" s="118"/>
      <c r="N155" s="118"/>
      <c r="O155" s="118"/>
      <c r="P155" s="118"/>
      <c r="Q155" s="119"/>
      <c r="R155" s="120"/>
      <c r="S155" s="121"/>
      <c r="T155" s="121"/>
      <c r="U155" s="121"/>
      <c r="V155" s="121"/>
      <c r="W155" s="121"/>
      <c r="X155" s="121"/>
      <c r="Y155" s="121"/>
      <c r="Z155" s="121"/>
      <c r="AA155" s="121"/>
      <c r="AB155" s="121"/>
      <c r="AC155" s="656"/>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91</v>
      </c>
      <c r="AM155" s="40" t="s">
        <v>367</v>
      </c>
      <c r="AN155" s="40" t="s">
        <v>366</v>
      </c>
      <c r="AO155" s="40" t="s">
        <v>365</v>
      </c>
      <c r="AP155" s="40" t="s">
        <v>364</v>
      </c>
      <c r="AQ155" s="40" t="s">
        <v>363</v>
      </c>
      <c r="AR155" s="40" t="s">
        <v>87</v>
      </c>
      <c r="BE155" s="1"/>
      <c r="BG155" s="1"/>
      <c r="BH155" s="1"/>
      <c r="BI155" s="1"/>
      <c r="BJ155" s="1"/>
      <c r="BK155" s="1"/>
      <c r="BL155" s="1"/>
      <c r="BM155" s="1"/>
      <c r="BN155" s="1"/>
    </row>
    <row r="156" spans="2:66" ht="17.100000000000001" customHeight="1" x14ac:dyDescent="0.15">
      <c r="B156" s="570"/>
      <c r="C156" s="937"/>
      <c r="D156" s="593"/>
      <c r="E156" s="593"/>
      <c r="F156" s="593"/>
      <c r="G156" s="593"/>
      <c r="H156" s="594"/>
      <c r="I156" s="123" t="s">
        <v>361</v>
      </c>
      <c r="J156" s="548" t="s">
        <v>319</v>
      </c>
      <c r="K156" s="548"/>
      <c r="L156" s="123" t="s">
        <v>351</v>
      </c>
      <c r="M156" s="548" t="s">
        <v>320</v>
      </c>
      <c r="N156" s="548"/>
      <c r="O156" s="123" t="s">
        <v>361</v>
      </c>
      <c r="P156" s="548" t="s">
        <v>270</v>
      </c>
      <c r="Q156" s="612"/>
      <c r="R156" s="328"/>
      <c r="S156" s="301"/>
      <c r="T156" s="301"/>
      <c r="U156" s="301"/>
      <c r="V156" s="301"/>
      <c r="W156" s="301"/>
      <c r="X156" s="301"/>
      <c r="Y156" s="301"/>
      <c r="Z156" s="301"/>
      <c r="AA156" s="301"/>
      <c r="AB156" s="301"/>
      <c r="AC156" s="658"/>
      <c r="AE156" s="1" t="str">
        <f>+I156</f>
        <v>□</v>
      </c>
      <c r="AL156" s="28"/>
      <c r="AM156" s="32" t="s">
        <v>63</v>
      </c>
      <c r="AN156" s="32" t="s">
        <v>64</v>
      </c>
      <c r="AO156" s="32" t="s">
        <v>321</v>
      </c>
      <c r="AP156" s="32" t="s">
        <v>65</v>
      </c>
      <c r="AQ156" s="34" t="s">
        <v>88</v>
      </c>
      <c r="AR156" s="34" t="s">
        <v>66</v>
      </c>
      <c r="BE156" s="1"/>
      <c r="BG156" s="1"/>
      <c r="BH156" s="1"/>
      <c r="BI156" s="1"/>
      <c r="BJ156" s="1"/>
      <c r="BK156" s="1"/>
      <c r="BL156" s="1"/>
      <c r="BM156" s="1"/>
      <c r="BN156" s="1"/>
    </row>
    <row r="157" spans="2:66" ht="21.95" customHeight="1" x14ac:dyDescent="0.15">
      <c r="B157" s="938"/>
      <c r="C157" s="928"/>
      <c r="D157" s="586" t="s">
        <v>362</v>
      </c>
      <c r="E157" s="590"/>
      <c r="F157" s="590"/>
      <c r="G157" s="590"/>
      <c r="H157" s="591"/>
      <c r="I157" s="138"/>
      <c r="J157" s="139"/>
      <c r="K157" s="139"/>
      <c r="L157" s="138"/>
      <c r="M157" s="139"/>
      <c r="N157" s="140" t="s">
        <v>351</v>
      </c>
      <c r="O157" s="493" t="s">
        <v>283</v>
      </c>
      <c r="P157" s="493"/>
      <c r="Q157" s="675"/>
      <c r="R157" s="141" t="s">
        <v>351</v>
      </c>
      <c r="S157" s="745" t="s">
        <v>323</v>
      </c>
      <c r="T157" s="745"/>
      <c r="U157" s="745"/>
      <c r="V157" s="745"/>
      <c r="W157" s="745"/>
      <c r="X157" s="745"/>
      <c r="Y157" s="745"/>
      <c r="Z157" s="745"/>
      <c r="AA157" s="745"/>
      <c r="AB157" s="746"/>
      <c r="AC157" s="662"/>
      <c r="AE157" s="1" t="str">
        <f>+L156</f>
        <v>□</v>
      </c>
      <c r="BE157" s="1"/>
      <c r="BG157" s="1"/>
      <c r="BH157" s="1"/>
      <c r="BI157" s="1"/>
      <c r="BJ157" s="1"/>
      <c r="BK157" s="1"/>
      <c r="BL157" s="1"/>
      <c r="BM157" s="1"/>
      <c r="BN157" s="1"/>
    </row>
    <row r="158" spans="2:66" ht="21.95" customHeight="1" x14ac:dyDescent="0.15">
      <c r="B158" s="938"/>
      <c r="C158" s="928"/>
      <c r="D158" s="592"/>
      <c r="E158" s="593"/>
      <c r="F158" s="593"/>
      <c r="G158" s="593"/>
      <c r="H158" s="594"/>
      <c r="I158" s="123" t="s">
        <v>361</v>
      </c>
      <c r="J158" s="548" t="s">
        <v>269</v>
      </c>
      <c r="K158" s="548"/>
      <c r="L158" s="123" t="s">
        <v>351</v>
      </c>
      <c r="M158" s="548" t="s">
        <v>270</v>
      </c>
      <c r="N158" s="548"/>
      <c r="O158" s="548"/>
      <c r="P158" s="73"/>
      <c r="Q158" s="74"/>
      <c r="R158" s="30" t="s">
        <v>351</v>
      </c>
      <c r="S158" s="757" t="s">
        <v>324</v>
      </c>
      <c r="T158" s="757"/>
      <c r="U158" s="757"/>
      <c r="V158" s="757"/>
      <c r="W158" s="757"/>
      <c r="X158" s="757"/>
      <c r="Y158" s="757"/>
      <c r="Z158" s="757"/>
      <c r="AA158" s="757"/>
      <c r="AB158" s="935"/>
      <c r="AC158" s="658"/>
      <c r="AE158" s="1" t="str">
        <f>+O156</f>
        <v>□</v>
      </c>
      <c r="BE158" s="1"/>
      <c r="BG158" s="1"/>
      <c r="BH158" s="1"/>
      <c r="BI158" s="1"/>
      <c r="BJ158" s="1"/>
      <c r="BK158" s="1"/>
      <c r="BL158" s="1"/>
      <c r="BM158" s="1"/>
      <c r="BN158" s="1"/>
    </row>
    <row r="159" spans="2:66" ht="17.100000000000001" customHeight="1" x14ac:dyDescent="0.15">
      <c r="B159" s="938"/>
      <c r="C159" s="928"/>
      <c r="D159" s="271"/>
      <c r="E159" s="586" t="s">
        <v>428</v>
      </c>
      <c r="F159" s="590"/>
      <c r="G159" s="590"/>
      <c r="H159" s="591"/>
      <c r="I159" s="76"/>
      <c r="J159" s="139"/>
      <c r="K159" s="139"/>
      <c r="L159" s="139"/>
      <c r="M159" s="139"/>
      <c r="N159" s="140" t="s">
        <v>351</v>
      </c>
      <c r="O159" s="493" t="s">
        <v>283</v>
      </c>
      <c r="P159" s="493"/>
      <c r="Q159" s="493"/>
      <c r="R159" s="726" t="s">
        <v>175</v>
      </c>
      <c r="S159" s="727"/>
      <c r="T159" s="727"/>
      <c r="U159" s="727"/>
      <c r="V159" s="728"/>
      <c r="W159" s="728"/>
      <c r="X159" s="57" t="s">
        <v>359</v>
      </c>
      <c r="Y159" s="57"/>
      <c r="Z159" s="57"/>
      <c r="AA159" s="57"/>
      <c r="AB159" s="151"/>
      <c r="AC159" s="662"/>
      <c r="AE159" s="31" t="str">
        <f>+N157</f>
        <v>□</v>
      </c>
      <c r="AH159" s="34" t="str">
        <f>IF(AE159&amp;AE160&amp;AE161="■□□","◎無し",IF(AE159&amp;AE160&amp;AE161="□■□","●適合",IF(AE159&amp;AE160&amp;AE161="□□■","◆未達",IF(AE159&amp;AE160&amp;AE161="□□□","■未答","▼矛盾"))))</f>
        <v>■未答</v>
      </c>
      <c r="AI159" s="46"/>
      <c r="AL159" s="28" t="s">
        <v>103</v>
      </c>
      <c r="AM159" s="35" t="s">
        <v>358</v>
      </c>
      <c r="AN159" s="35" t="s">
        <v>357</v>
      </c>
      <c r="AO159" s="35" t="s">
        <v>356</v>
      </c>
      <c r="AP159" s="35" t="s">
        <v>355</v>
      </c>
      <c r="AQ159" s="35" t="s">
        <v>87</v>
      </c>
      <c r="BE159" s="1"/>
      <c r="BG159" s="1"/>
      <c r="BH159" s="1"/>
      <c r="BI159" s="1"/>
      <c r="BJ159" s="1"/>
      <c r="BK159" s="1"/>
      <c r="BL159" s="1"/>
      <c r="BM159" s="1"/>
      <c r="BN159" s="1"/>
    </row>
    <row r="160" spans="2:66" ht="17.100000000000001" customHeight="1" x14ac:dyDescent="0.15">
      <c r="B160" s="938"/>
      <c r="C160" s="928"/>
      <c r="D160" s="271"/>
      <c r="E160" s="592"/>
      <c r="F160" s="593"/>
      <c r="G160" s="593"/>
      <c r="H160" s="594"/>
      <c r="I160" s="48" t="s">
        <v>351</v>
      </c>
      <c r="J160" s="451" t="s">
        <v>297</v>
      </c>
      <c r="K160" s="451"/>
      <c r="L160" s="451"/>
      <c r="M160" s="451"/>
      <c r="N160" s="451"/>
      <c r="O160" s="451"/>
      <c r="P160" s="451"/>
      <c r="Q160" s="452"/>
      <c r="R160" s="610" t="s">
        <v>179</v>
      </c>
      <c r="S160" s="611"/>
      <c r="T160" s="611"/>
      <c r="U160" s="611"/>
      <c r="V160" s="450"/>
      <c r="W160" s="450"/>
      <c r="X160" s="306" t="s">
        <v>359</v>
      </c>
      <c r="Y160" s="454" t="str">
        <f>IF(V160&gt;0,IF(V160&lt;240,"&lt;240",""),"")</f>
        <v/>
      </c>
      <c r="Z160" s="454"/>
      <c r="AA160" s="306"/>
      <c r="AB160" s="59"/>
      <c r="AC160" s="657"/>
      <c r="AE160" s="1" t="str">
        <f>+I158</f>
        <v>□</v>
      </c>
      <c r="AH160" s="115" t="s">
        <v>180</v>
      </c>
      <c r="AJ160" s="34" t="str">
        <f>IF(V160&gt;0,IF(V160&lt;195,"◆195未満","●適合"),"■未答")</f>
        <v>■未答</v>
      </c>
      <c r="AL160" s="28"/>
      <c r="AM160" s="32" t="s">
        <v>63</v>
      </c>
      <c r="AN160" s="32" t="s">
        <v>64</v>
      </c>
      <c r="AO160" s="32" t="s">
        <v>65</v>
      </c>
      <c r="AP160" s="34" t="s">
        <v>88</v>
      </c>
      <c r="AQ160" s="34" t="s">
        <v>66</v>
      </c>
      <c r="BE160" s="1"/>
      <c r="BG160" s="1"/>
      <c r="BH160" s="1"/>
      <c r="BI160" s="1"/>
      <c r="BJ160" s="1"/>
      <c r="BK160" s="1"/>
      <c r="BL160" s="1"/>
      <c r="BM160" s="1"/>
      <c r="BN160" s="1"/>
    </row>
    <row r="161" spans="2:66" ht="17.100000000000001" customHeight="1" x14ac:dyDescent="0.15">
      <c r="B161" s="938"/>
      <c r="C161" s="928"/>
      <c r="D161" s="271"/>
      <c r="E161" s="595"/>
      <c r="F161" s="596"/>
      <c r="G161" s="596"/>
      <c r="H161" s="597"/>
      <c r="I161" s="48" t="s">
        <v>351</v>
      </c>
      <c r="J161" s="451" t="s">
        <v>298</v>
      </c>
      <c r="K161" s="451"/>
      <c r="L161" s="451"/>
      <c r="M161" s="451"/>
      <c r="N161" s="451"/>
      <c r="O161" s="451"/>
      <c r="P161" s="451"/>
      <c r="Q161" s="452"/>
      <c r="R161" s="305"/>
      <c r="S161" s="646" t="s">
        <v>182</v>
      </c>
      <c r="T161" s="646"/>
      <c r="U161" s="646"/>
      <c r="V161" s="646"/>
      <c r="W161" s="646"/>
      <c r="X161" s="646"/>
      <c r="Y161" s="456"/>
      <c r="Z161" s="456"/>
      <c r="AA161" s="306"/>
      <c r="AB161" s="59"/>
      <c r="AC161" s="657"/>
      <c r="AE161" s="1" t="str">
        <f>+L158</f>
        <v>□</v>
      </c>
      <c r="AH161" s="115" t="s">
        <v>183</v>
      </c>
      <c r="AJ161" s="34" t="str">
        <f>IF(Y161&gt;0,IF(AND(Y161&gt;=550,Y161&lt;=650),"●適合","◆未達"),"■未答")</f>
        <v>■未答</v>
      </c>
      <c r="BE161" s="1"/>
      <c r="BG161" s="1"/>
      <c r="BH161" s="1"/>
      <c r="BI161" s="1"/>
      <c r="BJ161" s="1"/>
      <c r="BK161" s="1"/>
      <c r="BL161" s="1"/>
      <c r="BM161" s="1"/>
      <c r="BN161" s="1"/>
    </row>
    <row r="162" spans="2:66" ht="17.100000000000001" customHeight="1" x14ac:dyDescent="0.15">
      <c r="B162" s="938"/>
      <c r="C162" s="928"/>
      <c r="D162" s="271"/>
      <c r="E162" s="583" t="s">
        <v>360</v>
      </c>
      <c r="F162" s="674"/>
      <c r="G162" s="674"/>
      <c r="H162" s="731"/>
      <c r="I162" s="62"/>
      <c r="J162" s="62"/>
      <c r="K162" s="62"/>
      <c r="L162" s="62"/>
      <c r="M162" s="62"/>
      <c r="N162" s="62"/>
      <c r="O162" s="62"/>
      <c r="P162" s="62"/>
      <c r="Q162" s="63"/>
      <c r="R162" s="613" t="s">
        <v>184</v>
      </c>
      <c r="S162" s="614"/>
      <c r="T162" s="614"/>
      <c r="U162" s="614"/>
      <c r="V162" s="638"/>
      <c r="W162" s="638"/>
      <c r="X162" s="50" t="s">
        <v>359</v>
      </c>
      <c r="Y162" s="873" t="str">
        <f>IF(V162&gt;30,"&gt;30","")</f>
        <v/>
      </c>
      <c r="Z162" s="873"/>
      <c r="AA162" s="50"/>
      <c r="AB162" s="50"/>
      <c r="AC162" s="658"/>
      <c r="AE162" s="31" t="str">
        <f>+N159</f>
        <v>□</v>
      </c>
      <c r="AH162" s="82" t="s">
        <v>185</v>
      </c>
      <c r="AJ162" s="34" t="str">
        <f>IF(V162&gt;0,IF(V162&gt;30,"◆30超過","●適合"),"■未答")</f>
        <v>■未答</v>
      </c>
      <c r="AL162" s="28" t="s">
        <v>103</v>
      </c>
      <c r="AM162" s="35" t="s">
        <v>358</v>
      </c>
      <c r="AN162" s="35" t="s">
        <v>357</v>
      </c>
      <c r="AO162" s="35" t="s">
        <v>356</v>
      </c>
      <c r="AP162" s="35" t="s">
        <v>355</v>
      </c>
      <c r="AQ162" s="35" t="s">
        <v>87</v>
      </c>
      <c r="BE162" s="1"/>
      <c r="BG162" s="1"/>
      <c r="BH162" s="1"/>
      <c r="BI162" s="1"/>
      <c r="BJ162" s="1"/>
      <c r="BK162" s="1"/>
      <c r="BL162" s="1"/>
      <c r="BM162" s="1"/>
      <c r="BN162" s="1"/>
    </row>
    <row r="163" spans="2:66" ht="17.100000000000001" customHeight="1" x14ac:dyDescent="0.15">
      <c r="B163" s="938"/>
      <c r="C163" s="928"/>
      <c r="D163" s="271"/>
      <c r="E163" s="586" t="s">
        <v>354</v>
      </c>
      <c r="F163" s="590"/>
      <c r="G163" s="590"/>
      <c r="H163" s="591"/>
      <c r="I163" s="125"/>
      <c r="J163" s="77"/>
      <c r="K163" s="77"/>
      <c r="L163" s="77"/>
      <c r="M163" s="77"/>
      <c r="N163" s="140" t="s">
        <v>351</v>
      </c>
      <c r="O163" s="493" t="s">
        <v>283</v>
      </c>
      <c r="P163" s="493"/>
      <c r="Q163" s="493"/>
      <c r="R163" s="726" t="s">
        <v>300</v>
      </c>
      <c r="S163" s="727"/>
      <c r="T163" s="727"/>
      <c r="U163" s="727"/>
      <c r="V163" s="140" t="s">
        <v>351</v>
      </c>
      <c r="W163" s="57" t="s">
        <v>353</v>
      </c>
      <c r="X163" s="57"/>
      <c r="Y163" s="140" t="s">
        <v>351</v>
      </c>
      <c r="Z163" s="57" t="s">
        <v>352</v>
      </c>
      <c r="AA163" s="57"/>
      <c r="AB163" s="151"/>
      <c r="AC163" s="662"/>
      <c r="AE163" s="1" t="str">
        <f>+I160</f>
        <v>□</v>
      </c>
      <c r="AH163" s="34" t="str">
        <f>IF(AE162&amp;AE163&amp;AE164="■□□","◎無し",IF(AE162&amp;AE163&amp;AE164="□■□","●適合",IF(AE162&amp;AE163&amp;AE164="□□■","◆未達",IF(AE162&amp;AE163&amp;AE164="□□□","■未答","▼矛盾"))))</f>
        <v>■未答</v>
      </c>
      <c r="AL163" s="28"/>
      <c r="AM163" s="32" t="s">
        <v>63</v>
      </c>
      <c r="AN163" s="32" t="s">
        <v>64</v>
      </c>
      <c r="AO163" s="32" t="s">
        <v>65</v>
      </c>
      <c r="AP163" s="34" t="s">
        <v>88</v>
      </c>
      <c r="AQ163" s="34" t="s">
        <v>66</v>
      </c>
      <c r="BE163" s="1"/>
      <c r="BG163" s="1"/>
      <c r="BH163" s="1"/>
      <c r="BI163" s="1"/>
      <c r="BJ163" s="1"/>
      <c r="BK163" s="1"/>
      <c r="BL163" s="1"/>
      <c r="BM163" s="1"/>
      <c r="BN163" s="1"/>
    </row>
    <row r="164" spans="2:66" ht="17.100000000000001" customHeight="1" x14ac:dyDescent="0.15">
      <c r="B164" s="938"/>
      <c r="C164" s="928"/>
      <c r="D164" s="271"/>
      <c r="E164" s="595"/>
      <c r="F164" s="596"/>
      <c r="G164" s="596"/>
      <c r="H164" s="597"/>
      <c r="I164" s="147" t="s">
        <v>351</v>
      </c>
      <c r="J164" s="451" t="s">
        <v>303</v>
      </c>
      <c r="K164" s="451"/>
      <c r="L164" s="451"/>
      <c r="M164" s="451"/>
      <c r="N164" s="451"/>
      <c r="O164" s="451"/>
      <c r="P164" s="451"/>
      <c r="Q164" s="452"/>
      <c r="R164" s="453" t="s">
        <v>302</v>
      </c>
      <c r="S164" s="444"/>
      <c r="T164" s="444"/>
      <c r="U164" s="444"/>
      <c r="V164" s="122" t="s">
        <v>81</v>
      </c>
      <c r="W164" s="301" t="s">
        <v>140</v>
      </c>
      <c r="X164" s="301"/>
      <c r="Y164" s="122" t="s">
        <v>81</v>
      </c>
      <c r="Z164" s="301" t="s">
        <v>301</v>
      </c>
      <c r="AA164" s="301"/>
      <c r="AB164" s="71"/>
      <c r="AC164" s="657"/>
      <c r="AE164" s="1" t="str">
        <f>+I161</f>
        <v>□</v>
      </c>
      <c r="BE164" s="1"/>
      <c r="BG164" s="1"/>
      <c r="BH164" s="1"/>
      <c r="BI164" s="1"/>
      <c r="BJ164" s="1"/>
      <c r="BK164" s="1"/>
      <c r="BL164" s="1"/>
      <c r="BM164" s="1"/>
      <c r="BN164" s="1"/>
    </row>
    <row r="165" spans="2:66" ht="6" customHeight="1" x14ac:dyDescent="0.15">
      <c r="B165" s="938"/>
      <c r="C165" s="928"/>
      <c r="D165" s="271"/>
      <c r="E165" s="586" t="s">
        <v>350</v>
      </c>
      <c r="F165" s="590"/>
      <c r="G165" s="590"/>
      <c r="H165" s="591"/>
      <c r="I165" s="132"/>
      <c r="J165" s="274"/>
      <c r="K165" s="274"/>
      <c r="L165" s="274"/>
      <c r="M165" s="274"/>
      <c r="N165" s="274"/>
      <c r="O165" s="274"/>
      <c r="P165" s="274"/>
      <c r="Q165" s="275"/>
      <c r="R165" s="305"/>
      <c r="S165" s="306"/>
      <c r="T165" s="306"/>
      <c r="U165" s="306"/>
      <c r="V165" s="306"/>
      <c r="W165" s="306"/>
      <c r="X165" s="306"/>
      <c r="Y165" s="306"/>
      <c r="Z165" s="306"/>
      <c r="AA165" s="306"/>
      <c r="AB165" s="59"/>
      <c r="AC165" s="657"/>
      <c r="BE165" s="1"/>
      <c r="BG165" s="1"/>
      <c r="BH165" s="1"/>
      <c r="BI165" s="1"/>
      <c r="BJ165" s="1"/>
      <c r="BK165" s="1"/>
      <c r="BL165" s="1"/>
      <c r="BM165" s="1"/>
      <c r="BN165" s="1"/>
    </row>
    <row r="166" spans="2:66" ht="17.100000000000001" customHeight="1" x14ac:dyDescent="0.15">
      <c r="B166" s="938"/>
      <c r="C166" s="928"/>
      <c r="D166" s="292"/>
      <c r="E166" s="592"/>
      <c r="F166" s="593"/>
      <c r="G166" s="593"/>
      <c r="H166" s="594"/>
      <c r="I166" s="147" t="s">
        <v>81</v>
      </c>
      <c r="J166" s="451" t="s">
        <v>304</v>
      </c>
      <c r="K166" s="451"/>
      <c r="L166" s="451"/>
      <c r="M166" s="451"/>
      <c r="N166" s="451"/>
      <c r="O166" s="451"/>
      <c r="P166" s="451"/>
      <c r="Q166" s="452"/>
      <c r="R166" s="453" t="s">
        <v>485</v>
      </c>
      <c r="S166" s="444"/>
      <c r="T166" s="444"/>
      <c r="U166" s="444"/>
      <c r="V166" s="122" t="s">
        <v>81</v>
      </c>
      <c r="W166" s="454" t="s">
        <v>216</v>
      </c>
      <c r="X166" s="454"/>
      <c r="Y166" s="122" t="s">
        <v>81</v>
      </c>
      <c r="Z166" s="455" t="s">
        <v>217</v>
      </c>
      <c r="AA166" s="444"/>
      <c r="AB166" s="289"/>
      <c r="AC166" s="657"/>
      <c r="AE166" s="31" t="str">
        <f>+N163</f>
        <v>□</v>
      </c>
      <c r="AH166" s="34" t="str">
        <f>IF(AE166&amp;AE167&amp;AE168="■□□","◎無し",IF(AE166&amp;AE167&amp;AE168="□■□","●適合",IF(AE166&amp;AE167&amp;AE168="□□■","◆未達",IF(AE166&amp;AE167&amp;AE168="□□□","■未答","▼矛盾"))))</f>
        <v>■未答</v>
      </c>
      <c r="AI166" s="46"/>
      <c r="AL166" s="28" t="s">
        <v>103</v>
      </c>
      <c r="AM166" s="35" t="s">
        <v>104</v>
      </c>
      <c r="AN166" s="35" t="s">
        <v>105</v>
      </c>
      <c r="AO166" s="35" t="s">
        <v>106</v>
      </c>
      <c r="AP166" s="35" t="s">
        <v>107</v>
      </c>
      <c r="AQ166" s="35" t="s">
        <v>87</v>
      </c>
      <c r="BE166" s="1"/>
      <c r="BG166" s="1"/>
      <c r="BH166" s="1"/>
      <c r="BI166" s="1"/>
      <c r="BJ166" s="1"/>
      <c r="BK166" s="1"/>
      <c r="BL166" s="1"/>
      <c r="BM166" s="1"/>
      <c r="BN166" s="1"/>
    </row>
    <row r="167" spans="2:66" ht="7.5" customHeight="1" x14ac:dyDescent="0.15">
      <c r="B167" s="938"/>
      <c r="C167" s="928"/>
      <c r="D167" s="292"/>
      <c r="E167" s="595"/>
      <c r="F167" s="596"/>
      <c r="G167" s="596"/>
      <c r="H167" s="597"/>
      <c r="I167" s="152"/>
      <c r="J167" s="548"/>
      <c r="K167" s="548"/>
      <c r="L167" s="548"/>
      <c r="M167" s="548"/>
      <c r="N167" s="548"/>
      <c r="O167" s="548"/>
      <c r="P167" s="548"/>
      <c r="Q167" s="612"/>
      <c r="R167" s="330"/>
      <c r="S167" s="331"/>
      <c r="T167" s="331"/>
      <c r="U167" s="331"/>
      <c r="V167" s="331"/>
      <c r="W167" s="331"/>
      <c r="X167" s="148"/>
      <c r="Y167" s="148"/>
      <c r="Z167" s="148"/>
      <c r="AA167" s="324"/>
      <c r="AB167" s="65"/>
      <c r="AC167" s="658"/>
      <c r="AE167" s="1" t="str">
        <f>+I164</f>
        <v>□</v>
      </c>
      <c r="AL167" s="28"/>
      <c r="AM167" s="32" t="s">
        <v>63</v>
      </c>
      <c r="AN167" s="32" t="s">
        <v>64</v>
      </c>
      <c r="AO167" s="32" t="s">
        <v>65</v>
      </c>
      <c r="AP167" s="34" t="s">
        <v>88</v>
      </c>
      <c r="AQ167" s="34" t="s">
        <v>66</v>
      </c>
      <c r="BE167" s="1"/>
      <c r="BG167" s="1"/>
      <c r="BH167" s="1"/>
      <c r="BI167" s="1"/>
      <c r="BJ167" s="1"/>
      <c r="BK167" s="1"/>
      <c r="BL167" s="1"/>
      <c r="BM167" s="1"/>
      <c r="BN167" s="1"/>
    </row>
    <row r="168" spans="2:66" ht="6" customHeight="1" x14ac:dyDescent="0.15">
      <c r="B168" s="938"/>
      <c r="C168" s="928"/>
      <c r="D168" s="683" t="s">
        <v>429</v>
      </c>
      <c r="E168" s="684"/>
      <c r="F168" s="684"/>
      <c r="G168" s="684"/>
      <c r="H168" s="685"/>
      <c r="I168" s="76"/>
      <c r="J168" s="277"/>
      <c r="K168" s="277"/>
      <c r="L168" s="277"/>
      <c r="M168" s="277"/>
      <c r="N168" s="277"/>
      <c r="O168" s="277"/>
      <c r="P168" s="277"/>
      <c r="Q168" s="278"/>
      <c r="R168" s="103"/>
      <c r="S168" s="57"/>
      <c r="T168" s="57"/>
      <c r="U168" s="57"/>
      <c r="V168" s="57"/>
      <c r="W168" s="57"/>
      <c r="X168" s="57"/>
      <c r="Y168" s="57"/>
      <c r="Z168" s="57"/>
      <c r="AA168" s="57"/>
      <c r="AB168" s="57"/>
      <c r="AC168" s="608"/>
      <c r="AE168" s="1" t="str">
        <f>+I166</f>
        <v>□</v>
      </c>
      <c r="BE168" s="1"/>
      <c r="BG168" s="1"/>
      <c r="BH168" s="1"/>
      <c r="BI168" s="1"/>
      <c r="BJ168" s="1"/>
      <c r="BK168" s="1"/>
      <c r="BL168" s="1"/>
      <c r="BM168" s="1"/>
      <c r="BN168" s="1"/>
    </row>
    <row r="169" spans="2:66" ht="18" customHeight="1" x14ac:dyDescent="0.15">
      <c r="B169" s="938"/>
      <c r="C169" s="928"/>
      <c r="D169" s="577"/>
      <c r="E169" s="578"/>
      <c r="F169" s="578"/>
      <c r="G169" s="578"/>
      <c r="H169" s="579"/>
      <c r="I169" s="69"/>
      <c r="J169" s="274"/>
      <c r="K169" s="274"/>
      <c r="L169" s="274"/>
      <c r="M169" s="274"/>
      <c r="N169" s="274"/>
      <c r="O169" s="274"/>
      <c r="P169" s="274"/>
      <c r="Q169" s="275"/>
      <c r="R169" s="30" t="s">
        <v>81</v>
      </c>
      <c r="S169" s="611" t="s">
        <v>325</v>
      </c>
      <c r="T169" s="611"/>
      <c r="U169" s="611"/>
      <c r="V169" s="611"/>
      <c r="W169" s="611"/>
      <c r="X169" s="611"/>
      <c r="Y169" s="611"/>
      <c r="Z169" s="611"/>
      <c r="AA169" s="611"/>
      <c r="AB169" s="630"/>
      <c r="AC169" s="604"/>
      <c r="AE169" s="31" t="str">
        <f>+I170</f>
        <v>□</v>
      </c>
      <c r="AH169" s="34" t="str">
        <f>IF(AE169&amp;AE170&amp;AE171="■□□","◎無し",IF(AE169&amp;AE170&amp;AE171="□■□","●適合",IF(AE169&amp;AE170&amp;AE171="□□■","◆未達",IF(AE169&amp;AE170&amp;AE171="□□□","■未答","▼矛盾"))))</f>
        <v>■未答</v>
      </c>
      <c r="AI169" s="46"/>
      <c r="AL169" s="28" t="s">
        <v>103</v>
      </c>
      <c r="AM169" s="35" t="s">
        <v>104</v>
      </c>
      <c r="AN169" s="35" t="s">
        <v>105</v>
      </c>
      <c r="AO169" s="35" t="s">
        <v>106</v>
      </c>
      <c r="AP169" s="35" t="s">
        <v>107</v>
      </c>
      <c r="AQ169" s="35" t="s">
        <v>87</v>
      </c>
      <c r="BE169" s="1"/>
      <c r="BG169" s="1"/>
      <c r="BH169" s="1"/>
      <c r="BI169" s="1"/>
      <c r="BJ169" s="1"/>
      <c r="BK169" s="1"/>
      <c r="BL169" s="1"/>
      <c r="BM169" s="1"/>
      <c r="BN169" s="1"/>
    </row>
    <row r="170" spans="2:66" ht="18" customHeight="1" x14ac:dyDescent="0.15">
      <c r="B170" s="938"/>
      <c r="C170" s="928"/>
      <c r="D170" s="577"/>
      <c r="E170" s="578"/>
      <c r="F170" s="578"/>
      <c r="G170" s="578"/>
      <c r="H170" s="579"/>
      <c r="I170" s="48" t="s">
        <v>68</v>
      </c>
      <c r="J170" s="283" t="s">
        <v>101</v>
      </c>
      <c r="K170" s="283"/>
      <c r="L170" s="283"/>
      <c r="M170" s="283"/>
      <c r="N170" s="283"/>
      <c r="O170" s="283"/>
      <c r="P170" s="283"/>
      <c r="Q170" s="284"/>
      <c r="R170" s="30" t="s">
        <v>81</v>
      </c>
      <c r="S170" s="444" t="s">
        <v>231</v>
      </c>
      <c r="T170" s="444"/>
      <c r="U170" s="444"/>
      <c r="V170" s="444"/>
      <c r="W170" s="444"/>
      <c r="X170" s="444"/>
      <c r="Y170" s="444"/>
      <c r="Z170" s="444"/>
      <c r="AA170" s="444"/>
      <c r="AB170" s="455"/>
      <c r="AC170" s="604"/>
      <c r="AE170" s="1" t="str">
        <f>+I172</f>
        <v>□</v>
      </c>
      <c r="AL170" s="28"/>
      <c r="AM170" s="32" t="s">
        <v>63</v>
      </c>
      <c r="AN170" s="32" t="s">
        <v>64</v>
      </c>
      <c r="AO170" s="32" t="s">
        <v>65</v>
      </c>
      <c r="AP170" s="34" t="s">
        <v>88</v>
      </c>
      <c r="AQ170" s="34" t="s">
        <v>66</v>
      </c>
      <c r="BE170" s="1"/>
      <c r="BG170" s="1"/>
      <c r="BH170" s="1"/>
      <c r="BI170" s="1"/>
      <c r="BJ170" s="1"/>
      <c r="BK170" s="1"/>
      <c r="BL170" s="1"/>
      <c r="BM170" s="1"/>
      <c r="BN170" s="1"/>
    </row>
    <row r="171" spans="2:66" ht="9.75" customHeight="1" x14ac:dyDescent="0.15">
      <c r="B171" s="938"/>
      <c r="C171" s="928"/>
      <c r="D171" s="577"/>
      <c r="E171" s="578"/>
      <c r="F171" s="578"/>
      <c r="G171" s="578"/>
      <c r="H171" s="579"/>
      <c r="I171" s="69"/>
      <c r="J171" s="283"/>
      <c r="K171" s="283"/>
      <c r="L171" s="283"/>
      <c r="M171" s="283"/>
      <c r="N171" s="283"/>
      <c r="O171" s="283"/>
      <c r="P171" s="283"/>
      <c r="Q171" s="284"/>
      <c r="R171" s="37"/>
      <c r="S171" s="444"/>
      <c r="T171" s="444"/>
      <c r="U171" s="444"/>
      <c r="V171" s="444"/>
      <c r="W171" s="444"/>
      <c r="X171" s="444"/>
      <c r="Y171" s="444"/>
      <c r="Z171" s="444"/>
      <c r="AA171" s="444"/>
      <c r="AB171" s="455"/>
      <c r="AC171" s="604"/>
      <c r="AE171" s="1" t="str">
        <f>+I173</f>
        <v>□</v>
      </c>
    </row>
    <row r="172" spans="2:66" ht="21.95" customHeight="1" x14ac:dyDescent="0.15">
      <c r="B172" s="938"/>
      <c r="C172" s="928"/>
      <c r="D172" s="292"/>
      <c r="E172" s="583" t="s">
        <v>55</v>
      </c>
      <c r="F172" s="674"/>
      <c r="G172" s="674"/>
      <c r="H172" s="731"/>
      <c r="I172" s="48" t="s">
        <v>81</v>
      </c>
      <c r="J172" s="283" t="s">
        <v>160</v>
      </c>
      <c r="K172" s="283"/>
      <c r="L172" s="283"/>
      <c r="M172" s="283"/>
      <c r="N172" s="283"/>
      <c r="O172" s="283"/>
      <c r="P172" s="283"/>
      <c r="Q172" s="284"/>
      <c r="R172" s="453" t="s">
        <v>234</v>
      </c>
      <c r="S172" s="444"/>
      <c r="T172" s="444"/>
      <c r="U172" s="444"/>
      <c r="V172" s="444"/>
      <c r="W172" s="444"/>
      <c r="X172" s="444"/>
      <c r="Y172" s="450"/>
      <c r="Z172" s="450"/>
      <c r="AA172" s="301" t="s">
        <v>110</v>
      </c>
      <c r="AB172" s="71"/>
      <c r="AC172" s="604"/>
      <c r="AH172" s="82" t="s">
        <v>235</v>
      </c>
      <c r="AJ172" s="34" t="str">
        <f>IF(Y172&gt;0,IF(Y172&lt;650,"腰1100",IF(Y172&gt;=1100,"基準なし","床1100")),"■未答")</f>
        <v>■未答</v>
      </c>
    </row>
    <row r="173" spans="2:66" ht="21.95" customHeight="1" x14ac:dyDescent="0.15">
      <c r="B173" s="938"/>
      <c r="C173" s="928"/>
      <c r="D173" s="292"/>
      <c r="E173" s="583"/>
      <c r="F173" s="674"/>
      <c r="G173" s="674"/>
      <c r="H173" s="731"/>
      <c r="I173" s="48" t="s">
        <v>81</v>
      </c>
      <c r="J173" s="283" t="s">
        <v>237</v>
      </c>
      <c r="K173" s="283"/>
      <c r="L173" s="283"/>
      <c r="M173" s="283"/>
      <c r="N173" s="283"/>
      <c r="O173" s="283"/>
      <c r="P173" s="283"/>
      <c r="Q173" s="284"/>
      <c r="R173" s="453" t="s">
        <v>238</v>
      </c>
      <c r="S173" s="444"/>
      <c r="T173" s="444"/>
      <c r="U173" s="444"/>
      <c r="V173" s="444"/>
      <c r="W173" s="444"/>
      <c r="X173" s="444"/>
      <c r="Y173" s="450"/>
      <c r="Z173" s="450"/>
      <c r="AA173" s="301" t="s">
        <v>110</v>
      </c>
      <c r="AB173" s="71"/>
      <c r="AC173" s="604"/>
      <c r="AE173" s="9"/>
      <c r="AF173" s="9"/>
      <c r="AG173" s="9"/>
      <c r="AH173" s="82" t="s">
        <v>239</v>
      </c>
      <c r="AJ173" s="34" t="str">
        <f>IF(Y173&gt;0,IF(Y172&lt;650,IF(Y173&lt;1100,"◆未達","●適合"),IF(Y172&gt;=1100,"基準なし","◎不問")),"■未答")</f>
        <v>■未答</v>
      </c>
      <c r="AK173" s="6"/>
      <c r="AL173" s="6"/>
      <c r="AM173" s="6"/>
      <c r="AN173" s="6"/>
      <c r="AO173" s="6"/>
      <c r="AP173" s="6"/>
      <c r="AQ173" s="9"/>
      <c r="AR173" s="9"/>
      <c r="AS173" s="9"/>
      <c r="AT173" s="9"/>
      <c r="AU173" s="9"/>
    </row>
    <row r="174" spans="2:66" ht="21.95" customHeight="1" x14ac:dyDescent="0.15">
      <c r="B174" s="938"/>
      <c r="C174" s="928"/>
      <c r="D174" s="292"/>
      <c r="E174" s="583"/>
      <c r="F174" s="674"/>
      <c r="G174" s="674"/>
      <c r="H174" s="731"/>
      <c r="I174" s="283"/>
      <c r="J174" s="283"/>
      <c r="K174" s="283"/>
      <c r="L174" s="283"/>
      <c r="M174" s="283"/>
      <c r="N174" s="283"/>
      <c r="O174" s="283"/>
      <c r="P174" s="283"/>
      <c r="Q174" s="284"/>
      <c r="R174" s="328" t="s">
        <v>326</v>
      </c>
      <c r="S174" s="301"/>
      <c r="T174" s="301"/>
      <c r="U174" s="301"/>
      <c r="V174" s="301"/>
      <c r="W174" s="301"/>
      <c r="X174" s="301"/>
      <c r="Y174" s="450"/>
      <c r="Z174" s="450"/>
      <c r="AA174" s="301" t="s">
        <v>110</v>
      </c>
      <c r="AB174" s="71"/>
      <c r="AC174" s="604"/>
      <c r="AE174" s="9"/>
      <c r="AF174" s="9"/>
      <c r="AG174" s="9"/>
      <c r="AH174" s="82" t="s">
        <v>327</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1.95" customHeight="1" x14ac:dyDescent="0.15">
      <c r="B175" s="938"/>
      <c r="C175" s="928"/>
      <c r="D175" s="292"/>
      <c r="E175" s="583" t="s">
        <v>430</v>
      </c>
      <c r="F175" s="674"/>
      <c r="G175" s="674"/>
      <c r="H175" s="731"/>
      <c r="I175" s="69"/>
      <c r="J175" s="280"/>
      <c r="K175" s="280"/>
      <c r="L175" s="283"/>
      <c r="M175" s="283"/>
      <c r="N175" s="283"/>
      <c r="O175" s="283"/>
      <c r="P175" s="283"/>
      <c r="Q175" s="284"/>
      <c r="R175" s="305"/>
      <c r="S175" s="306"/>
      <c r="T175" s="306"/>
      <c r="U175" s="306"/>
      <c r="V175" s="306"/>
      <c r="W175" s="306"/>
      <c r="X175" s="306"/>
      <c r="Y175" s="306"/>
      <c r="Z175" s="306"/>
      <c r="AA175" s="306"/>
      <c r="AB175" s="306"/>
      <c r="AC175" s="604"/>
      <c r="AE175" s="9"/>
      <c r="AF175" s="9"/>
      <c r="AG175" s="9"/>
      <c r="AK175" s="6"/>
      <c r="AL175" s="6"/>
      <c r="AM175" s="6"/>
      <c r="AN175" s="6"/>
      <c r="AO175" s="6"/>
      <c r="AP175" s="6"/>
      <c r="AQ175" s="9"/>
      <c r="AR175" s="9"/>
      <c r="AS175" s="9"/>
      <c r="AT175" s="9"/>
      <c r="AU175" s="9"/>
    </row>
    <row r="176" spans="2:66" ht="21.95" customHeight="1" x14ac:dyDescent="0.15">
      <c r="B176" s="938"/>
      <c r="C176" s="928"/>
      <c r="D176" s="292"/>
      <c r="E176" s="583"/>
      <c r="F176" s="674"/>
      <c r="G176" s="674"/>
      <c r="H176" s="731"/>
      <c r="I176" s="69"/>
      <c r="J176" s="280"/>
      <c r="K176" s="280"/>
      <c r="L176" s="283"/>
      <c r="M176" s="283"/>
      <c r="N176" s="283"/>
      <c r="O176" s="283"/>
      <c r="P176" s="283"/>
      <c r="Q176" s="284"/>
      <c r="R176" s="610" t="s">
        <v>260</v>
      </c>
      <c r="S176" s="611"/>
      <c r="T176" s="611"/>
      <c r="U176" s="611"/>
      <c r="V176" s="611"/>
      <c r="W176" s="611"/>
      <c r="X176" s="611"/>
      <c r="Y176" s="450"/>
      <c r="Z176" s="450"/>
      <c r="AA176" s="306" t="s">
        <v>110</v>
      </c>
      <c r="AB176" s="306"/>
      <c r="AC176" s="604"/>
      <c r="AE176" s="9"/>
      <c r="AF176" s="9"/>
      <c r="AG176" s="9"/>
      <c r="AH176" s="82" t="s">
        <v>261</v>
      </c>
      <c r="AJ176" s="34" t="str">
        <f>IF(Y176&gt;0,IF(Y176&gt;110,"◆未達","●適合"),"■未答")</f>
        <v>■未答</v>
      </c>
      <c r="AK176" s="6"/>
      <c r="AL176" s="6"/>
      <c r="AM176" s="6"/>
      <c r="AN176" s="6"/>
      <c r="AO176" s="6"/>
      <c r="AP176" s="6"/>
      <c r="AQ176" s="9"/>
      <c r="AR176" s="9"/>
      <c r="AS176" s="9"/>
      <c r="AT176" s="9"/>
      <c r="AU176" s="9"/>
    </row>
    <row r="177" spans="2:88" ht="21.95" customHeight="1" thickBot="1" x14ac:dyDescent="0.2">
      <c r="B177" s="939"/>
      <c r="C177" s="929"/>
      <c r="D177" s="304"/>
      <c r="E177" s="632"/>
      <c r="F177" s="743"/>
      <c r="G177" s="743"/>
      <c r="H177" s="744"/>
      <c r="I177" s="110"/>
      <c r="J177" s="150"/>
      <c r="K177" s="150"/>
      <c r="L177" s="105"/>
      <c r="M177" s="105"/>
      <c r="N177" s="105"/>
      <c r="O177" s="105"/>
      <c r="P177" s="105"/>
      <c r="Q177" s="106"/>
      <c r="R177" s="108"/>
      <c r="S177" s="108"/>
      <c r="T177" s="108"/>
      <c r="U177" s="108"/>
      <c r="V177" s="108"/>
      <c r="W177" s="108"/>
      <c r="X177" s="108"/>
      <c r="Y177" s="108"/>
      <c r="Z177" s="108"/>
      <c r="AA177" s="108"/>
      <c r="AB177" s="108"/>
      <c r="AC177" s="629"/>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7.95" customHeight="1" x14ac:dyDescent="0.15">
      <c r="B179" s="803" t="s">
        <v>4</v>
      </c>
      <c r="C179" s="806" t="s">
        <v>5</v>
      </c>
      <c r="D179" s="806"/>
      <c r="E179" s="890"/>
      <c r="F179" s="890"/>
      <c r="G179" s="890"/>
      <c r="H179" s="890"/>
      <c r="I179" s="326"/>
      <c r="J179" s="808"/>
      <c r="K179" s="808"/>
      <c r="L179" s="808"/>
      <c r="M179" s="808"/>
      <c r="N179" s="808"/>
      <c r="O179" s="808"/>
      <c r="P179" s="808"/>
      <c r="Q179" s="809"/>
      <c r="R179" s="810" t="s">
        <v>6</v>
      </c>
      <c r="S179" s="790"/>
      <c r="T179" s="790"/>
      <c r="U179" s="790"/>
      <c r="V179" s="790"/>
      <c r="W179" s="790"/>
      <c r="X179" s="790"/>
      <c r="Y179" s="790"/>
      <c r="Z179" s="790"/>
      <c r="AA179" s="790"/>
      <c r="AB179" s="790"/>
      <c r="AC179" s="790"/>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c r="BA179" s="170"/>
      <c r="BB179" s="170"/>
      <c r="BC179" s="170"/>
      <c r="BD179" s="170"/>
      <c r="BE179" s="170"/>
      <c r="BF179" s="170"/>
      <c r="BG179" s="171"/>
      <c r="BH179" s="172"/>
      <c r="BI179" s="172"/>
      <c r="BJ179" s="172"/>
      <c r="BK179" s="172"/>
      <c r="BL179" s="9"/>
      <c r="BM179" s="1"/>
      <c r="BN179" s="1"/>
    </row>
    <row r="180" spans="2:88" ht="12.95" customHeight="1" x14ac:dyDescent="0.15">
      <c r="B180" s="804"/>
      <c r="C180" s="811" t="s">
        <v>7</v>
      </c>
      <c r="D180" s="812"/>
      <c r="E180" s="766" t="s">
        <v>8</v>
      </c>
      <c r="F180" s="767"/>
      <c r="G180" s="767"/>
      <c r="H180" s="768"/>
      <c r="I180" s="769" t="s">
        <v>9</v>
      </c>
      <c r="J180" s="769"/>
      <c r="K180" s="769"/>
      <c r="L180" s="769"/>
      <c r="M180" s="769"/>
      <c r="N180" s="769"/>
      <c r="O180" s="769"/>
      <c r="P180" s="769"/>
      <c r="Q180" s="770"/>
      <c r="R180" s="810"/>
      <c r="S180" s="790"/>
      <c r="T180" s="790"/>
      <c r="U180" s="790"/>
      <c r="V180" s="790"/>
      <c r="W180" s="790"/>
      <c r="X180" s="790"/>
      <c r="Y180" s="790"/>
      <c r="Z180" s="790"/>
      <c r="AA180" s="790"/>
      <c r="AB180" s="790"/>
      <c r="AC180" s="790"/>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70"/>
      <c r="BE180" s="170"/>
      <c r="BF180" s="170"/>
      <c r="BG180" s="171"/>
      <c r="BH180" s="172"/>
      <c r="BI180" s="172"/>
      <c r="BJ180" s="172"/>
      <c r="BK180" s="172"/>
      <c r="BL180" s="9"/>
      <c r="BM180" s="1"/>
      <c r="BN180" s="1"/>
    </row>
    <row r="181" spans="2:88" ht="24.95" customHeight="1" x14ac:dyDescent="0.15">
      <c r="B181" s="804"/>
      <c r="C181" s="813"/>
      <c r="D181" s="814"/>
      <c r="E181" s="896"/>
      <c r="F181" s="897"/>
      <c r="G181" s="897"/>
      <c r="H181" s="898"/>
      <c r="I181" s="774"/>
      <c r="J181" s="774"/>
      <c r="K181" s="774"/>
      <c r="L181" s="774"/>
      <c r="M181" s="774"/>
      <c r="N181" s="774"/>
      <c r="O181" s="774"/>
      <c r="P181" s="774"/>
      <c r="Q181" s="775"/>
      <c r="R181" s="790" t="s">
        <v>10</v>
      </c>
      <c r="S181" s="790"/>
      <c r="T181" s="790"/>
      <c r="U181" s="790"/>
      <c r="V181" s="790"/>
      <c r="W181" s="790"/>
      <c r="X181" s="790"/>
      <c r="Y181" s="790"/>
      <c r="Z181" s="790"/>
      <c r="AA181" s="790"/>
      <c r="AB181" s="790"/>
      <c r="AC181" s="79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70"/>
      <c r="BE181" s="170"/>
      <c r="BF181" s="170"/>
      <c r="BG181" s="170"/>
      <c r="BH181" s="170"/>
      <c r="BI181" s="170"/>
      <c r="BJ181" s="170"/>
      <c r="BK181" s="170"/>
      <c r="BL181" s="9"/>
      <c r="BM181" s="1"/>
      <c r="BN181" s="1"/>
    </row>
    <row r="182" spans="2:88" ht="12.95" customHeight="1" x14ac:dyDescent="0.15">
      <c r="B182" s="804"/>
      <c r="C182" s="791" t="s">
        <v>11</v>
      </c>
      <c r="D182" s="792"/>
      <c r="E182" s="766" t="s">
        <v>12</v>
      </c>
      <c r="F182" s="767"/>
      <c r="G182" s="767"/>
      <c r="H182" s="768"/>
      <c r="I182" s="769" t="s">
        <v>9</v>
      </c>
      <c r="J182" s="769"/>
      <c r="K182" s="769"/>
      <c r="L182" s="769"/>
      <c r="M182" s="769"/>
      <c r="N182" s="769"/>
      <c r="O182" s="769"/>
      <c r="P182" s="769"/>
      <c r="Q182" s="770"/>
      <c r="R182" s="299"/>
      <c r="S182" s="299"/>
      <c r="T182" s="299"/>
      <c r="U182" s="299"/>
      <c r="V182" s="299"/>
      <c r="W182" s="299"/>
      <c r="X182" s="299"/>
      <c r="Y182" s="299"/>
      <c r="Z182" s="299"/>
      <c r="AA182" s="299"/>
      <c r="AB182" s="299"/>
      <c r="AC182" s="299"/>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70"/>
      <c r="BE182" s="170"/>
      <c r="BF182" s="170"/>
      <c r="BG182" s="170"/>
      <c r="BH182" s="170"/>
      <c r="BI182" s="170"/>
      <c r="BJ182" s="170"/>
      <c r="BK182" s="170"/>
      <c r="BL182" s="9"/>
      <c r="BM182" s="1"/>
      <c r="BN182" s="1"/>
    </row>
    <row r="183" spans="2:88" ht="27.95" customHeight="1" x14ac:dyDescent="0.15">
      <c r="B183" s="804"/>
      <c r="C183" s="791"/>
      <c r="D183" s="792"/>
      <c r="E183" s="891"/>
      <c r="F183" s="892"/>
      <c r="G183" s="892"/>
      <c r="H183" s="893"/>
      <c r="I183" s="894"/>
      <c r="J183" s="894"/>
      <c r="K183" s="894"/>
      <c r="L183" s="894"/>
      <c r="M183" s="894"/>
      <c r="N183" s="894"/>
      <c r="O183" s="894"/>
      <c r="P183" s="894"/>
      <c r="Q183" s="895"/>
      <c r="R183" s="800" t="s">
        <v>13</v>
      </c>
      <c r="S183" s="800"/>
      <c r="T183" s="800"/>
      <c r="U183" s="800"/>
      <c r="V183" s="800"/>
      <c r="W183" s="800"/>
      <c r="X183" s="800"/>
      <c r="Y183" s="800"/>
      <c r="Z183" s="800"/>
      <c r="AA183" s="800"/>
      <c r="AB183" s="800"/>
      <c r="AC183" s="800"/>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70"/>
      <c r="BE183" s="170"/>
      <c r="BF183" s="170"/>
      <c r="BG183" s="170"/>
      <c r="BH183" s="170"/>
      <c r="BI183" s="170"/>
      <c r="BJ183" s="170"/>
      <c r="BK183" s="170"/>
      <c r="BL183" s="9"/>
      <c r="BM183" s="1"/>
      <c r="BN183" s="1"/>
    </row>
    <row r="184" spans="2:88" ht="26.1" customHeight="1" x14ac:dyDescent="0.15">
      <c r="B184" s="804"/>
      <c r="C184" s="791"/>
      <c r="D184" s="792"/>
      <c r="E184" s="173" t="s">
        <v>14</v>
      </c>
      <c r="F184" s="774"/>
      <c r="G184" s="774"/>
      <c r="H184" s="774"/>
      <c r="I184" s="774"/>
      <c r="J184" s="774"/>
      <c r="K184" s="774"/>
      <c r="L184" s="774"/>
      <c r="M184" s="774"/>
      <c r="N184" s="774"/>
      <c r="O184" s="774"/>
      <c r="P184" s="774"/>
      <c r="Q184" s="775"/>
      <c r="R184" s="299"/>
      <c r="S184" s="299"/>
      <c r="T184" s="299"/>
      <c r="U184" s="299"/>
      <c r="V184" s="299"/>
      <c r="W184" s="299"/>
      <c r="X184" s="299"/>
      <c r="Y184" s="299"/>
      <c r="Z184" s="299"/>
      <c r="AA184" s="299"/>
      <c r="AB184" s="299"/>
      <c r="AC184" s="299"/>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9"/>
      <c r="BM184" s="1"/>
      <c r="BN184" s="1"/>
    </row>
    <row r="185" spans="2:88" ht="21.95" customHeight="1" thickBot="1" x14ac:dyDescent="0.2">
      <c r="B185" s="805"/>
      <c r="C185" s="793"/>
      <c r="D185" s="794"/>
      <c r="E185" s="174" t="s">
        <v>15</v>
      </c>
      <c r="F185" s="801"/>
      <c r="G185" s="801"/>
      <c r="H185" s="801"/>
      <c r="I185" s="801"/>
      <c r="J185" s="801"/>
      <c r="K185" s="801"/>
      <c r="L185" s="801"/>
      <c r="M185" s="801"/>
      <c r="N185" s="801"/>
      <c r="O185" s="801"/>
      <c r="P185" s="801"/>
      <c r="Q185" s="802"/>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70"/>
      <c r="BE185" s="170"/>
      <c r="BF185" s="170"/>
      <c r="BG185" s="170"/>
      <c r="BH185" s="170"/>
      <c r="BI185" s="170"/>
      <c r="BJ185" s="170"/>
      <c r="BK185" s="170"/>
      <c r="BL185" s="9"/>
      <c r="BM185" s="1"/>
      <c r="BN185" s="1"/>
    </row>
    <row r="186" spans="2:88" s="17" customFormat="1" ht="12.75" customHeight="1" x14ac:dyDescent="0.15">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15">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15">
      <c r="B188" s="1" t="s">
        <v>482</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15">
      <c r="B189" s="210" t="s">
        <v>81</v>
      </c>
      <c r="C189" s="777" t="s">
        <v>483</v>
      </c>
      <c r="D189" s="777"/>
      <c r="E189" s="777"/>
      <c r="F189" s="777"/>
      <c r="G189" s="777"/>
      <c r="H189" s="777"/>
      <c r="I189" s="777"/>
      <c r="J189" s="777"/>
      <c r="K189" s="777"/>
      <c r="L189" s="777"/>
      <c r="M189" s="777"/>
      <c r="N189" s="777"/>
      <c r="O189" s="777"/>
      <c r="P189" s="777"/>
      <c r="Q189" s="777"/>
      <c r="R189" s="777"/>
      <c r="S189" s="777"/>
      <c r="T189" s="777"/>
      <c r="U189" s="777"/>
      <c r="V189" s="777"/>
      <c r="W189" s="777"/>
      <c r="X189" s="777"/>
      <c r="Y189" s="777"/>
      <c r="Z189" s="777"/>
      <c r="AA189" s="777"/>
      <c r="AB189" s="777"/>
      <c r="AC189" s="777"/>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15">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15">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15">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15">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15">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15">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15">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15">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15">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15">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15">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15">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15">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15">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15">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15">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15">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15">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15">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15">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15">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15">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15">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15">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15">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15">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15">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15">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15">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15">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15">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15">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15">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15">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15">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15">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15">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15">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15">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15">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15">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15">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15">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15">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15">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15">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15">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15">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15">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15">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15">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15">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15">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15">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15">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15">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15">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15">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15">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15">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15">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15">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15">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15">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15">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15">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15">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15">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15">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15">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15">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15">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15">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 ref="I16:I17"/>
    <mergeCell ref="J16:K17"/>
    <mergeCell ref="E47:H47"/>
    <mergeCell ref="J42:L42"/>
    <mergeCell ref="E42:H42"/>
    <mergeCell ref="N16:N17"/>
    <mergeCell ref="O16:P17"/>
    <mergeCell ref="J18:K19"/>
    <mergeCell ref="N18:N19"/>
    <mergeCell ref="O18:P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s>
  <phoneticPr fontId="19"/>
  <conditionalFormatting sqref="Y52:Z52 Y54:Z54 Z99 Y123:Z123 Y125:Z125 Z153 Y160:Z160 Y162:Z162 Z176">
    <cfRule type="cellIs" dxfId="100" priority="103" stopIfTrue="1" operator="greaterThan">
      <formula>0</formula>
    </cfRule>
  </conditionalFormatting>
  <conditionalFormatting sqref="Y53:Z53 Y124:Z124 Y161:Z161">
    <cfRule type="cellIs" dxfId="99" priority="104" stopIfTrue="1" operator="greaterThan">
      <formula>650</formula>
    </cfRule>
    <cfRule type="cellIs" dxfId="98" priority="105" stopIfTrue="1" operator="lessThan">
      <formula>550</formula>
    </cfRule>
  </conditionalFormatting>
  <conditionalFormatting sqref="AH11">
    <cfRule type="cellIs" dxfId="97" priority="78" stopIfTrue="1" operator="equal">
      <formula>"▼矛盾"</formula>
    </cfRule>
    <cfRule type="cellIs" dxfId="96" priority="77" stopIfTrue="1" operator="equal">
      <formula>"◆未達"</formula>
    </cfRule>
    <cfRule type="cellIs" dxfId="95" priority="76" stopIfTrue="1" operator="greaterThanOrEqual">
      <formula>"●適合"</formula>
    </cfRule>
  </conditionalFormatting>
  <conditionalFormatting sqref="AH14">
    <cfRule type="cellIs" dxfId="94" priority="72" stopIfTrue="1" operator="equal">
      <formula>"▼矛盾"</formula>
    </cfRule>
    <cfRule type="cellIs" dxfId="93" priority="71" stopIfTrue="1" operator="equal">
      <formula>"◆未達"</formula>
    </cfRule>
    <cfRule type="cellIs" dxfId="92" priority="70" stopIfTrue="1" operator="greaterThanOrEqual">
      <formula>"●適合"</formula>
    </cfRule>
  </conditionalFormatting>
  <conditionalFormatting sqref="AH16">
    <cfRule type="cellIs" dxfId="91" priority="66" stopIfTrue="1" operator="equal">
      <formula>"▼矛盾"</formula>
    </cfRule>
    <cfRule type="cellIs" dxfId="90" priority="65" stopIfTrue="1" operator="equal">
      <formula>"◆未達"</formula>
    </cfRule>
    <cfRule type="cellIs" dxfId="89" priority="64" stopIfTrue="1" operator="greaterThanOrEqual">
      <formula>"●適合"</formula>
    </cfRule>
  </conditionalFormatting>
  <conditionalFormatting sqref="AH18">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H21">
    <cfRule type="cellIs" dxfId="85" priority="54" stopIfTrue="1" operator="equal">
      <formula>"▼矛盾"</formula>
    </cfRule>
    <cfRule type="cellIs" dxfId="84" priority="52" stopIfTrue="1" operator="greaterThanOrEqual">
      <formula>"●適合"</formula>
    </cfRule>
    <cfRule type="cellIs" dxfId="83" priority="53" stopIfTrue="1" operator="equal">
      <formula>"◆未達"</formula>
    </cfRule>
  </conditionalFormatting>
  <conditionalFormatting sqref="AH23">
    <cfRule type="cellIs" dxfId="82" priority="48" stopIfTrue="1" operator="equal">
      <formula>"▼矛盾"</formula>
    </cfRule>
    <cfRule type="cellIs" dxfId="81" priority="46" stopIfTrue="1" operator="greaterThanOrEqual">
      <formula>"●適合"</formula>
    </cfRule>
    <cfRule type="cellIs" dxfId="80" priority="47" stopIfTrue="1" operator="equal">
      <formula>"◆未達"</formula>
    </cfRule>
  </conditionalFormatting>
  <conditionalFormatting sqref="AH26">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H28">
    <cfRule type="cellIs" dxfId="76" priority="36" stopIfTrue="1" operator="equal">
      <formula>"▼矛盾"</formula>
    </cfRule>
    <cfRule type="cellIs" dxfId="75" priority="34" stopIfTrue="1" operator="greaterThanOrEqual">
      <formula>"●適合"</formula>
    </cfRule>
    <cfRule type="cellIs" dxfId="74" priority="35" stopIfTrue="1" operator="equal">
      <formula>"◆未達"</formula>
    </cfRule>
  </conditionalFormatting>
  <conditionalFormatting sqref="AH30">
    <cfRule type="cellIs" dxfId="73" priority="29" stopIfTrue="1" operator="equal">
      <formula>"◆未達"</formula>
    </cfRule>
    <cfRule type="cellIs" dxfId="72" priority="30" stopIfTrue="1" operator="equal">
      <formula>"▼矛盾"</formula>
    </cfRule>
    <cfRule type="cellIs" dxfId="71" priority="28" stopIfTrue="1" operator="greaterThanOrEqual">
      <formula>"●適合"</formula>
    </cfRule>
  </conditionalFormatting>
  <conditionalFormatting sqref="AH122">
    <cfRule type="cellIs" dxfId="70" priority="4" stopIfTrue="1" operator="greaterThanOrEqual">
      <formula>"●適合"</formula>
    </cfRule>
    <cfRule type="cellIs" dxfId="69" priority="6" stopIfTrue="1" operator="equal">
      <formula>"▼矛盾"</formula>
    </cfRule>
    <cfRule type="cellIs" dxfId="68" priority="5" stopIfTrue="1" operator="equal">
      <formula>"◆未達"</formula>
    </cfRule>
  </conditionalFormatting>
  <conditionalFormatting sqref="AH127">
    <cfRule type="cellIs" dxfId="67" priority="2" stopIfTrue="1" operator="equal">
      <formula>"◆未達"</formula>
    </cfRule>
    <cfRule type="cellIs" dxfId="66" priority="3" stopIfTrue="1" operator="equal">
      <formula>"▼矛盾"</formula>
    </cfRule>
    <cfRule type="cellIs" dxfId="65" priority="1" stopIfTrue="1" operator="greaterThanOrEqual">
      <formula>"●適合"</formula>
    </cfRule>
  </conditionalFormatting>
  <conditionalFormatting sqref="AH38:AI38">
    <cfRule type="cellIs" dxfId="64" priority="102" stopIfTrue="1" operator="equal">
      <formula>"▲矛盾"</formula>
    </cfRule>
    <cfRule type="cellIs" dxfId="63" priority="101" stopIfTrue="1" operator="equal">
      <formula>"★未達"</formula>
    </cfRule>
    <cfRule type="cellIs" dxfId="62" priority="100" stopIfTrue="1" operator="equal">
      <formula>"●適合"</formula>
    </cfRule>
  </conditionalFormatting>
  <conditionalFormatting sqref="AH71:AI72">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J50">
    <cfRule type="cellIs" dxfId="58" priority="87" stopIfTrue="1" operator="equal">
      <formula>"▼矛盾"</formula>
    </cfRule>
    <cfRule type="cellIs" dxfId="57" priority="86" stopIfTrue="1" operator="equal">
      <formula>"◆過勾配"</formula>
    </cfRule>
    <cfRule type="cellIs" dxfId="56" priority="85" stopIfTrue="1" operator="greaterThanOrEqual">
      <formula>"●適合"</formula>
    </cfRule>
  </conditionalFormatting>
  <conditionalFormatting sqref="AJ52 AJ123 AJ160">
    <cfRule type="cellIs" dxfId="55" priority="96" stopIfTrue="1" operator="equal">
      <formula>"▼矛盾"</formula>
    </cfRule>
    <cfRule type="cellIs" dxfId="54" priority="95" stopIfTrue="1" operator="equal">
      <formula>"◆195未満"</formula>
    </cfRule>
  </conditionalFormatting>
  <conditionalFormatting sqref="AJ52:AJ54">
    <cfRule type="cellIs" dxfId="53" priority="22" stopIfTrue="1" operator="greaterThanOrEqual">
      <formula>"●適合"</formula>
    </cfRule>
  </conditionalFormatting>
  <conditionalFormatting sqref="AJ53">
    <cfRule type="cellIs" dxfId="52" priority="23" stopIfTrue="1" operator="equal">
      <formula>"◆未達"</formula>
    </cfRule>
    <cfRule type="cellIs" dxfId="51" priority="24" stopIfTrue="1" operator="equal">
      <formula>"▼矛盾"</formula>
    </cfRule>
  </conditionalFormatting>
  <conditionalFormatting sqref="AJ54 AJ93 AJ125 AJ149 AJ162 AJ172">
    <cfRule type="cellIs" dxfId="50" priority="93" stopIfTrue="1" operator="equal">
      <formula>"▼矛盾"</formula>
    </cfRule>
  </conditionalFormatting>
  <conditionalFormatting sqref="AJ57">
    <cfRule type="cellIs" dxfId="49" priority="89" stopIfTrue="1" operator="equal">
      <formula>"◆寸法"</formula>
    </cfRule>
    <cfRule type="cellIs" dxfId="48" priority="88" stopIfTrue="1" operator="greaterThanOrEqual">
      <formula>"●適合"</formula>
    </cfRule>
    <cfRule type="cellIs" dxfId="47" priority="90" stopIfTrue="1" operator="equal">
      <formula>"▼矛盾"</formula>
    </cfRule>
  </conditionalFormatting>
  <conditionalFormatting sqref="AJ68">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J69:AJ70 AJ128:AJ129">
    <cfRule type="cellIs" dxfId="43" priority="82" stopIfTrue="1" operator="greaterThanOrEqual">
      <formula>"●適合"</formula>
    </cfRule>
  </conditionalFormatting>
  <conditionalFormatting sqref="AJ70 AJ129">
    <cfRule type="cellIs" dxfId="42" priority="83" stopIfTrue="1" operator="equal">
      <formula>"◆低すぎ"</formula>
    </cfRule>
    <cfRule type="cellIs" dxfId="41" priority="84" stopIfTrue="1" operator="equal">
      <formula>"高すぎ"</formula>
    </cfRule>
  </conditionalFormatting>
  <conditionalFormatting sqref="AJ93 AJ149 AJ172 AJ54 AJ125 AJ162">
    <cfRule type="cellIs" dxfId="40" priority="92" stopIfTrue="1" operator="equal">
      <formula>"◆30超過"</formula>
    </cfRule>
  </conditionalFormatting>
  <conditionalFormatting sqref="AJ93:AJ96 AJ149:AJ151 AJ172:AJ174">
    <cfRule type="cellIs" dxfId="39" priority="91" stopIfTrue="1" operator="greaterThanOrEqual">
      <formula>"●適合"</formula>
    </cfRule>
  </conditionalFormatting>
  <conditionalFormatting sqref="AJ123:AJ125">
    <cfRule type="cellIs" dxfId="38" priority="19" stopIfTrue="1" operator="greaterThanOrEqual">
      <formula>"●適合"</formula>
    </cfRule>
  </conditionalFormatting>
  <conditionalFormatting sqref="AJ124">
    <cfRule type="cellIs" dxfId="37" priority="21" stopIfTrue="1" operator="equal">
      <formula>"▼矛盾"</formula>
    </cfRule>
    <cfRule type="cellIs" dxfId="36" priority="20" stopIfTrue="1" operator="equal">
      <formula>"◆未達"</formula>
    </cfRule>
  </conditionalFormatting>
  <conditionalFormatting sqref="AJ160:AJ162">
    <cfRule type="cellIs" dxfId="35" priority="16" stopIfTrue="1" operator="greaterThanOrEqual">
      <formula>"●適合"</formula>
    </cfRule>
  </conditionalFormatting>
  <conditionalFormatting sqref="AJ161">
    <cfRule type="cellIs" dxfId="34" priority="17" stopIfTrue="1" operator="equal">
      <formula>"◆未達"</formula>
    </cfRule>
    <cfRule type="cellIs" dxfId="33" priority="18" stopIfTrue="1" operator="equal">
      <formula>"▼矛盾"</formula>
    </cfRule>
  </conditionalFormatting>
  <conditionalFormatting sqref="AM12:AP12">
    <cfRule type="cellIs" dxfId="32" priority="75" stopIfTrue="1" operator="equal">
      <formula>"▼矛盾"</formula>
    </cfRule>
    <cfRule type="cellIs" dxfId="31" priority="73" stopIfTrue="1" operator="greaterThanOrEqual">
      <formula>"●適合"</formula>
    </cfRule>
    <cfRule type="cellIs" dxfId="30" priority="74" stopIfTrue="1" operator="equal">
      <formula>"◆未達"</formula>
    </cfRule>
  </conditionalFormatting>
  <conditionalFormatting sqref="AM15:AP15">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M17:AP17">
    <cfRule type="cellIs" dxfId="26" priority="63" stopIfTrue="1" operator="equal">
      <formula>"▼矛盾"</formula>
    </cfRule>
    <cfRule type="cellIs" dxfId="25" priority="61" stopIfTrue="1" operator="greaterThanOrEqual">
      <formula>"●適合"</formula>
    </cfRule>
    <cfRule type="cellIs" dxfId="24" priority="62" stopIfTrue="1" operator="equal">
      <formula>"◆未達"</formula>
    </cfRule>
  </conditionalFormatting>
  <conditionalFormatting sqref="AM19:AP19">
    <cfRule type="cellIs" dxfId="23" priority="56" stopIfTrue="1" operator="equal">
      <formula>"◆未達"</formula>
    </cfRule>
    <cfRule type="cellIs" dxfId="22" priority="55" stopIfTrue="1" operator="greaterThanOrEqual">
      <formula>"●適合"</formula>
    </cfRule>
    <cfRule type="cellIs" dxfId="21" priority="57" stopIfTrue="1" operator="equal">
      <formula>"▼矛盾"</formula>
    </cfRule>
  </conditionalFormatting>
  <conditionalFormatting sqref="AM22:AP22">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M24:AP24">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M27:AP27">
    <cfRule type="cellIs" dxfId="14" priority="38" stopIfTrue="1" operator="equal">
      <formula>"◆未達"</formula>
    </cfRule>
    <cfRule type="cellIs" dxfId="13" priority="39" stopIfTrue="1" operator="equal">
      <formula>"▼矛盾"</formula>
    </cfRule>
    <cfRule type="cellIs" dxfId="12" priority="37" stopIfTrue="1" operator="greaterThanOrEqual">
      <formula>"●適合"</formula>
    </cfRule>
  </conditionalFormatting>
  <conditionalFormatting sqref="AM29:AP29">
    <cfRule type="cellIs" dxfId="11" priority="33" stopIfTrue="1" operator="equal">
      <formula>"▼矛盾"</formula>
    </cfRule>
    <cfRule type="cellIs" dxfId="10" priority="32" stopIfTrue="1" operator="equal">
      <formula>"◆未達"</formula>
    </cfRule>
    <cfRule type="cellIs" dxfId="9" priority="31" stopIfTrue="1" operator="greaterThanOrEqual">
      <formula>"●適合"</formula>
    </cfRule>
  </conditionalFormatting>
  <conditionalFormatting sqref="AM31:AP31">
    <cfRule type="cellIs" dxfId="8" priority="25" stopIfTrue="1" operator="greaterThanOrEqual">
      <formula>"●適合"</formula>
    </cfRule>
    <cfRule type="cellIs" dxfId="7" priority="27" stopIfTrue="1" operator="equal">
      <formula>"▼矛盾"</formula>
    </cfRule>
    <cfRule type="cellIs" dxfId="6"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5"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9" stopIfTrue="1" operator="equal">
      <formula>"▼矛盾"</formula>
    </cfRule>
  </conditionalFormatting>
  <conditionalFormatting sqref="AM72:AQ72">
    <cfRule type="cellIs" dxfId="2" priority="7" stopIfTrue="1" operator="greaterThanOrEqual">
      <formula>"●適合"</formula>
    </cfRule>
    <cfRule type="cellIs" dxfId="1" priority="9" stopIfTrue="1" operator="equal">
      <formula>"▼矛盾"</formula>
    </cfRule>
    <cfRule type="cellIs" dxfId="0"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【本則基準】 </vt:lpstr>
      <vt:lpstr>【準ずる基準】 ※サ高住改修</vt:lpstr>
      <vt:lpstr>'【準ずる基準】 ※サ高住改修'!Print_Area</vt:lpstr>
      <vt:lpstr>'【本則基準】 '!Print_Area</vt:lpstr>
      <vt:lpstr>'【準ずる基準】 ※サ高住改修'!Print_Titles</vt:lpstr>
      <vt:lpstr>'【本則基準】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トガヤ　ユキ</cp:lastModifiedBy>
  <dcterms:modified xsi:type="dcterms:W3CDTF">2026-01-27T07:15:11Z</dcterms:modified>
</cp:coreProperties>
</file>